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udora\Attach\"/>
    </mc:Choice>
  </mc:AlternateContent>
  <xr:revisionPtr revIDLastSave="0" documentId="8_{A4EBE1ED-A817-4B19-953A-C525BD9A47C8}" xr6:coauthVersionLast="45" xr6:coauthVersionMax="45" xr10:uidLastSave="{00000000-0000-0000-0000-000000000000}"/>
  <bookViews>
    <workbookView xWindow="-108" yWindow="-108" windowWidth="23256" windowHeight="12576" tabRatio="300" activeTab="2" xr2:uid="{00000000-000D-0000-FFFF-FFFF00000000}"/>
  </bookViews>
  <sheets>
    <sheet name="WB! Status" sheetId="133" r:id="rId1"/>
    <sheet name="Illinois-Apr24" sheetId="2" r:id="rId2"/>
    <sheet name="Illinois-Weekly" sheetId="120" r:id="rId3"/>
  </sheets>
  <definedNames>
    <definedName name="a">#REF!</definedName>
    <definedName name="b">#REF!</definedName>
    <definedName name="m">#REF!</definedName>
    <definedName name="p">#REF!</definedName>
    <definedName name="q">#REF!</definedName>
    <definedName name="solver_adj" localSheetId="1" hidden="1">'Illinois-Apr24'!#REF!</definedName>
    <definedName name="solver_cha" localSheetId="1" hidden="1">0</definedName>
    <definedName name="solver_chc1" localSheetId="1" hidden="1">0</definedName>
    <definedName name="solver_chc2" localSheetId="1" hidden="1">0</definedName>
    <definedName name="solver_chc3" localSheetId="1" hidden="1">0</definedName>
    <definedName name="solver_chc4" localSheetId="1" hidden="1">0</definedName>
    <definedName name="solver_chc5" localSheetId="1" hidden="1">0</definedName>
    <definedName name="solver_chn" localSheetId="1" hidden="1">4</definedName>
    <definedName name="solver_chp1" localSheetId="1" hidden="1">0</definedName>
    <definedName name="solver_chp2" localSheetId="1" hidden="1">0</definedName>
    <definedName name="solver_chp3" localSheetId="1" hidden="1">0</definedName>
    <definedName name="solver_chp4" localSheetId="1" hidden="1">0</definedName>
    <definedName name="solver_chp5" localSheetId="1" hidden="1">0</definedName>
    <definedName name="solver_cht" localSheetId="1" hidden="1">0</definedName>
    <definedName name="solver_cir1" localSheetId="1" hidden="1">1</definedName>
    <definedName name="solver_cir2" localSheetId="1" hidden="1">1</definedName>
    <definedName name="solver_cir3" localSheetId="1" hidden="1">1</definedName>
    <definedName name="solver_cir4" localSheetId="1" hidden="1">1</definedName>
    <definedName name="solver_cir5" localSheetId="1" hidden="1">1</definedName>
    <definedName name="solver_con" localSheetId="1" hidden="1">"years to reach peak"</definedName>
    <definedName name="solver_con1" localSheetId="1" hidden="1">" "</definedName>
    <definedName name="solver_con2" localSheetId="1" hidden="1">" "</definedName>
    <definedName name="solver_con3" localSheetId="1" hidden="1">" "</definedName>
    <definedName name="solver_con4" localSheetId="1" hidden="1">" "</definedName>
    <definedName name="solver_con5" localSheetId="1" hidden="1">"Pessimistic"</definedName>
    <definedName name="solver_cvg" localSheetId="1" hidden="1">0.0001</definedName>
    <definedName name="solver_dia" localSheetId="1" hidden="1">5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ao" localSheetId="1" hidden="1">0</definedName>
    <definedName name="solver_int" localSheetId="1" hidden="1">1</definedName>
    <definedName name="solver_irs" localSheetId="1" hidden="1">0</definedName>
    <definedName name="solver_ism" localSheetId="1" hidden="1">0</definedName>
    <definedName name="solver_itr" localSheetId="1" hidden="1">1000</definedName>
    <definedName name="solver_lhs1" localSheetId="1" hidden="1">'Illinois-Apr24'!#REF!</definedName>
    <definedName name="solver_lhs2" localSheetId="1" hidden="1">'Illinois-Apr24'!#REF!</definedName>
    <definedName name="solver_lhs3" localSheetId="1" hidden="1">'Illinois-Apr24'!#REF!</definedName>
    <definedName name="solver_lhs4" localSheetId="1" hidden="1">'Illinois-Apr24'!#REF!</definedName>
    <definedName name="solver_lhs5" localSheetId="1" hidden="1">'Illinois-Apr24'!#REF!</definedName>
    <definedName name="solver_lin" localSheetId="1" hidden="1">2</definedName>
    <definedName name="solver_lva" localSheetId="1" hidden="1">0</definedName>
    <definedName name="solver_mda" localSheetId="1" hidden="1">4</definedName>
    <definedName name="solver_mip" localSheetId="1" hidden="1">5000</definedName>
    <definedName name="solver_mod" localSheetId="1" hidden="1">4</definedName>
    <definedName name="solver_msl" localSheetId="1" hidden="1">1</definedName>
    <definedName name="solver_mtr" localSheetId="1" hidden="1">0</definedName>
    <definedName name="solver_neg" localSheetId="1" hidden="1">1</definedName>
    <definedName name="solver_nod" localSheetId="1" hidden="1">5000</definedName>
    <definedName name="solver_ntr" localSheetId="1" hidden="1">0</definedName>
    <definedName name="solver_ntri" localSheetId="1" hidden="1">1000</definedName>
    <definedName name="solver_num" localSheetId="1" hidden="1">4</definedName>
    <definedName name="solver_nwt" localSheetId="1" hidden="1">1</definedName>
    <definedName name="solver_obc" localSheetId="1" hidden="1">0</definedName>
    <definedName name="solver_obp" localSheetId="1" hidden="1">0</definedName>
    <definedName name="solver_opt" localSheetId="1" hidden="1">'Illinois-Apr24'!#REF!</definedName>
    <definedName name="solver_pre" localSheetId="1" hidden="1">0.00001</definedName>
    <definedName name="solver_psi" localSheetId="1" hidden="1">0</definedName>
    <definedName name="solver_rbv" localSheetId="1" hidden="1">1</definedName>
    <definedName name="solver_rdp" localSheetId="1" hidden="1">0</definedName>
    <definedName name="solver_rel1" localSheetId="1" hidden="1">1</definedName>
    <definedName name="solver_rel2" localSheetId="1" hidden="1">1</definedName>
    <definedName name="solver_rel3" localSheetId="1" hidden="1">1</definedName>
    <definedName name="solver_rel4" localSheetId="1" hidden="1">3</definedName>
    <definedName name="solver_rel5" localSheetId="1" hidden="1">2</definedName>
    <definedName name="solver_rep" localSheetId="1" hidden="1">0</definedName>
    <definedName name="solver_rhs1" localSheetId="1" hidden="1">0.1</definedName>
    <definedName name="solver_rhs2" localSheetId="1" hidden="1">'Illinois-Apr24'!#REF!</definedName>
    <definedName name="solver_rhs3" localSheetId="1" hidden="1">0.9</definedName>
    <definedName name="solver_rhs4" localSheetId="1" hidden="1">0.001</definedName>
    <definedName name="solver_rhs5" localSheetId="1" hidden="1">'Illinois-Apr24'!$G$21</definedName>
    <definedName name="solver_rlx" localSheetId="1" hidden="1">0</definedName>
    <definedName name="solver_rsmp" localSheetId="1" hidden="1">1</definedName>
    <definedName name="solver_rtr" localSheetId="1" hidden="1">0</definedName>
    <definedName name="solver_rxc1" localSheetId="1" hidden="1">1</definedName>
    <definedName name="solver_rxc2" localSheetId="1" hidden="1">1</definedName>
    <definedName name="solver_rxc3" localSheetId="1" hidden="1">1</definedName>
    <definedName name="solver_rxc4" localSheetId="1" hidden="1">1</definedName>
    <definedName name="solver_rxc5" localSheetId="1" hidden="1">1</definedName>
    <definedName name="solver_rxv" localSheetId="1" hidden="1">1</definedName>
    <definedName name="solver_scl" localSheetId="1" hidden="1">1</definedName>
    <definedName name="solver_seed" localSheetId="1" hidden="1">0</definedName>
    <definedName name="solver_sel" localSheetId="1" hidden="1">1</definedName>
    <definedName name="solver_sho" localSheetId="1" hidden="1">0</definedName>
    <definedName name="solver_ssz" localSheetId="1" hidden="1">0</definedName>
    <definedName name="solver_tim" localSheetId="1" hidden="1">100</definedName>
    <definedName name="solver_tms" localSheetId="1" hidden="1">0</definedName>
    <definedName name="solver_tol" localSheetId="1" hidden="1">0.001</definedName>
    <definedName name="solver_typ" localSheetId="1" hidden="1">3</definedName>
    <definedName name="solver_umod" localSheetId="1" hidden="1">1</definedName>
    <definedName name="solver_urs" localSheetId="1" hidden="1">0</definedName>
    <definedName name="solver_val" localSheetId="1" hidden="1">3</definedName>
    <definedName name="solver_var" localSheetId="1" hidden="1">" "</definedName>
    <definedName name="solver_ver" localSheetId="1" hidden="1">8</definedName>
    <definedName name="solver_vir" localSheetId="1" hidden="1">1</definedName>
    <definedName name="solver_vir1" localSheetId="1" hidden="1">1</definedName>
    <definedName name="solver_vol" localSheetId="1" hidden="1">0</definedName>
    <definedName name="solver_vst" localSheetId="1" hidden="1">0</definedName>
    <definedName name="solver_vst1" localSheetId="1" hidden="1">0</definedName>
    <definedName name="WBMIN">'Illinois-Weekly'!$A$23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R5" i="120" l="1"/>
  <c r="AS5" i="120"/>
  <c r="AT5" i="120"/>
  <c r="AU5" i="120"/>
  <c r="AV5" i="120"/>
  <c r="AW5" i="120"/>
  <c r="AX5" i="120"/>
  <c r="AY5" i="120"/>
  <c r="AZ5" i="120"/>
  <c r="BA5" i="120"/>
  <c r="BB5" i="120"/>
  <c r="BC5" i="120"/>
  <c r="BD5" i="120"/>
  <c r="N3" i="120"/>
  <c r="O3" i="120" s="1"/>
  <c r="P3" i="120" s="1"/>
  <c r="Q3" i="120" s="1"/>
  <c r="R3" i="120" s="1"/>
  <c r="S3" i="120" s="1"/>
  <c r="T3" i="120" s="1"/>
  <c r="U3" i="120" s="1"/>
  <c r="V3" i="120" s="1"/>
  <c r="W3" i="120" s="1"/>
  <c r="X3" i="120" s="1"/>
  <c r="Y3" i="120" s="1"/>
  <c r="Z3" i="120" s="1"/>
  <c r="AA3" i="120" s="1"/>
  <c r="AB3" i="120" s="1"/>
  <c r="AC3" i="120" s="1"/>
  <c r="AD3" i="120" s="1"/>
  <c r="AE3" i="120" s="1"/>
  <c r="AF3" i="120" s="1"/>
  <c r="AG3" i="120" s="1"/>
  <c r="AH3" i="120" s="1"/>
  <c r="AI3" i="120" s="1"/>
  <c r="AJ3" i="120" s="1"/>
  <c r="AK3" i="120" s="1"/>
  <c r="AL3" i="120" s="1"/>
  <c r="AM3" i="120" s="1"/>
  <c r="AN3" i="120" s="1"/>
  <c r="AO3" i="120" s="1"/>
  <c r="AP3" i="120" s="1"/>
  <c r="AQ3" i="120" s="1"/>
  <c r="AR3" i="120" s="1"/>
  <c r="AS3" i="120" s="1"/>
  <c r="AT3" i="120" s="1"/>
  <c r="AU3" i="120" s="1"/>
  <c r="AV3" i="120" s="1"/>
  <c r="AW3" i="120" s="1"/>
  <c r="AX3" i="120" s="1"/>
  <c r="AY3" i="120" s="1"/>
  <c r="AZ3" i="120" s="1"/>
  <c r="BA3" i="120" s="1"/>
  <c r="BB3" i="120" s="1"/>
  <c r="BC3" i="120" s="1"/>
  <c r="BD3" i="120" s="1"/>
  <c r="A34" i="120"/>
  <c r="A33" i="120"/>
  <c r="A32" i="120"/>
  <c r="A31" i="120"/>
  <c r="B23" i="120"/>
  <c r="D22" i="120"/>
  <c r="I21" i="120"/>
  <c r="H21" i="120"/>
  <c r="F21" i="120"/>
  <c r="G21" i="120" s="1"/>
  <c r="F34" i="120" s="1"/>
  <c r="E21" i="120"/>
  <c r="A21" i="120"/>
  <c r="A22" i="120" s="1"/>
  <c r="B19" i="120"/>
  <c r="D18" i="120"/>
  <c r="I17" i="120"/>
  <c r="H17" i="120"/>
  <c r="F17" i="120"/>
  <c r="E17" i="120"/>
  <c r="A17" i="120"/>
  <c r="A18" i="120" s="1"/>
  <c r="B15" i="120"/>
  <c r="D14" i="120"/>
  <c r="I13" i="120"/>
  <c r="H13" i="120"/>
  <c r="F13" i="120"/>
  <c r="E13" i="120"/>
  <c r="A13" i="120"/>
  <c r="A14" i="120" s="1"/>
  <c r="B11" i="120"/>
  <c r="D10" i="120"/>
  <c r="I9" i="120"/>
  <c r="H9" i="120"/>
  <c r="F9" i="120"/>
  <c r="J9" i="120" s="1"/>
  <c r="E9" i="120"/>
  <c r="A9" i="120"/>
  <c r="A10" i="120" s="1"/>
  <c r="AQ5" i="120"/>
  <c r="AP5" i="120"/>
  <c r="AO5" i="120"/>
  <c r="AN5" i="120"/>
  <c r="AM5" i="120"/>
  <c r="AL5" i="120"/>
  <c r="AK5" i="120"/>
  <c r="AJ5" i="120"/>
  <c r="AI5" i="120"/>
  <c r="AH5" i="120"/>
  <c r="AG5" i="120"/>
  <c r="AF5" i="120"/>
  <c r="AE5" i="120"/>
  <c r="AD5" i="120"/>
  <c r="AC5" i="120"/>
  <c r="AB5" i="120"/>
  <c r="AA5" i="120"/>
  <c r="Z5" i="120"/>
  <c r="Y5" i="120"/>
  <c r="X5" i="120"/>
  <c r="W5" i="120"/>
  <c r="V5" i="120"/>
  <c r="T5" i="120"/>
  <c r="S5" i="120"/>
  <c r="R5" i="120"/>
  <c r="Q5" i="120"/>
  <c r="P5" i="120"/>
  <c r="O5" i="120"/>
  <c r="N5" i="120"/>
  <c r="M5" i="120"/>
  <c r="D7" i="120" s="1"/>
  <c r="N4" i="120"/>
  <c r="O4" i="120" s="1"/>
  <c r="L9" i="120" l="1"/>
  <c r="M9" i="120"/>
  <c r="M11" i="120" s="1"/>
  <c r="G9" i="120"/>
  <c r="F31" i="120" s="1"/>
  <c r="J21" i="120"/>
  <c r="L21" i="120"/>
  <c r="O17" i="120"/>
  <c r="O19" i="120" s="1"/>
  <c r="P4" i="120"/>
  <c r="P13" i="120" s="1"/>
  <c r="P15" i="120" s="1"/>
  <c r="N9" i="120"/>
  <c r="N11" i="120" s="1"/>
  <c r="O9" i="120"/>
  <c r="O11" i="120" s="1"/>
  <c r="G13" i="120"/>
  <c r="F32" i="120" s="1"/>
  <c r="N13" i="120"/>
  <c r="N15" i="120" s="1"/>
  <c r="M13" i="120"/>
  <c r="M15" i="120" s="1"/>
  <c r="L13" i="120"/>
  <c r="J13" i="120"/>
  <c r="O13" i="120"/>
  <c r="O15" i="120" s="1"/>
  <c r="N17" i="120"/>
  <c r="N19" i="120" s="1"/>
  <c r="M17" i="120"/>
  <c r="M19" i="120" s="1"/>
  <c r="L17" i="120"/>
  <c r="G17" i="120"/>
  <c r="F33" i="120" s="1"/>
  <c r="J17" i="120"/>
  <c r="M21" i="120"/>
  <c r="N21" i="120"/>
  <c r="N23" i="120" s="1"/>
  <c r="O21" i="120"/>
  <c r="O23" i="120" s="1"/>
  <c r="P17" i="120" l="1"/>
  <c r="P19" i="120" s="1"/>
  <c r="M10" i="120"/>
  <c r="N10" i="120" s="1"/>
  <c r="O10" i="120" s="1"/>
  <c r="Q7" i="120"/>
  <c r="R7" i="120"/>
  <c r="M23" i="120"/>
  <c r="M22" i="120"/>
  <c r="N22" i="120" s="1"/>
  <c r="O22" i="120" s="1"/>
  <c r="P21" i="120"/>
  <c r="P23" i="120" s="1"/>
  <c r="Q4" i="120"/>
  <c r="P9" i="120"/>
  <c r="P11" i="120" s="1"/>
  <c r="M18" i="120"/>
  <c r="N18" i="120" s="1"/>
  <c r="O18" i="120" s="1"/>
  <c r="P18" i="120" s="1"/>
  <c r="M14" i="120"/>
  <c r="N14" i="120" s="1"/>
  <c r="O14" i="120" s="1"/>
  <c r="P14" i="120" s="1"/>
  <c r="O7" i="120"/>
  <c r="M7" i="120"/>
  <c r="S7" i="120"/>
  <c r="N7" i="120"/>
  <c r="T7" i="120"/>
  <c r="P7" i="120"/>
  <c r="BN5" i="2"/>
  <c r="BO5" i="2"/>
  <c r="BP5" i="2"/>
  <c r="E7" i="120" l="1"/>
  <c r="P22" i="120"/>
  <c r="P10" i="120"/>
  <c r="R4" i="120"/>
  <c r="Q21" i="120"/>
  <c r="Q23" i="120" s="1"/>
  <c r="Q17" i="120"/>
  <c r="Q19" i="120" s="1"/>
  <c r="Q9" i="120"/>
  <c r="Q11" i="120" s="1"/>
  <c r="Q13" i="120"/>
  <c r="Q15" i="120" s="1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M5" i="2"/>
  <c r="Q18" i="120" l="1"/>
  <c r="Q10" i="120"/>
  <c r="Q22" i="120"/>
  <c r="R21" i="120"/>
  <c r="R23" i="120" s="1"/>
  <c r="R17" i="120"/>
  <c r="R19" i="120" s="1"/>
  <c r="S4" i="120"/>
  <c r="R9" i="120"/>
  <c r="R11" i="120" s="1"/>
  <c r="R13" i="120"/>
  <c r="R15" i="120" s="1"/>
  <c r="Q14" i="120"/>
  <c r="AZ5" i="2"/>
  <c r="S21" i="120" l="1"/>
  <c r="S23" i="120" s="1"/>
  <c r="S13" i="120"/>
  <c r="S15" i="120" s="1"/>
  <c r="S9" i="120"/>
  <c r="S11" i="120" s="1"/>
  <c r="T4" i="120"/>
  <c r="S17" i="120"/>
  <c r="S19" i="120" s="1"/>
  <c r="R14" i="120"/>
  <c r="R22" i="120"/>
  <c r="R10" i="120"/>
  <c r="R18" i="120"/>
  <c r="A34" i="2"/>
  <c r="A33" i="2"/>
  <c r="A32" i="2"/>
  <c r="A31" i="2"/>
  <c r="T21" i="120" l="1"/>
  <c r="T23" i="120" s="1"/>
  <c r="A23" i="120" s="1"/>
  <c r="U4" i="120"/>
  <c r="T9" i="120"/>
  <c r="T11" i="120" s="1"/>
  <c r="A11" i="120" s="1"/>
  <c r="T13" i="120"/>
  <c r="T15" i="120" s="1"/>
  <c r="A15" i="120" s="1"/>
  <c r="T17" i="120"/>
  <c r="T19" i="120" s="1"/>
  <c r="A19" i="120" s="1"/>
  <c r="S18" i="120"/>
  <c r="S10" i="120"/>
  <c r="S22" i="120"/>
  <c r="S14" i="120"/>
  <c r="AY5" i="2"/>
  <c r="T10" i="120" l="1"/>
  <c r="T18" i="120"/>
  <c r="T14" i="120"/>
  <c r="T22" i="120"/>
  <c r="U9" i="120"/>
  <c r="U11" i="120" s="1"/>
  <c r="V4" i="120"/>
  <c r="U21" i="120"/>
  <c r="U23" i="120" s="1"/>
  <c r="U13" i="120"/>
  <c r="U15" i="120" s="1"/>
  <c r="U17" i="120"/>
  <c r="U19" i="120" s="1"/>
  <c r="AZ2" i="2"/>
  <c r="AX5" i="2"/>
  <c r="AY2" i="2" s="1"/>
  <c r="W4" i="120" l="1"/>
  <c r="V17" i="120"/>
  <c r="V19" i="120" s="1"/>
  <c r="V13" i="120"/>
  <c r="V15" i="120" s="1"/>
  <c r="V9" i="120"/>
  <c r="V11" i="120" s="1"/>
  <c r="V21" i="120"/>
  <c r="V23" i="120" s="1"/>
  <c r="U18" i="120"/>
  <c r="U14" i="120"/>
  <c r="U10" i="120"/>
  <c r="U22" i="120"/>
  <c r="AW5" i="2"/>
  <c r="V18" i="120" l="1"/>
  <c r="V14" i="120"/>
  <c r="V10" i="120"/>
  <c r="V22" i="120"/>
  <c r="W13" i="120"/>
  <c r="W15" i="120" s="1"/>
  <c r="X4" i="120"/>
  <c r="W9" i="120"/>
  <c r="W11" i="120" s="1"/>
  <c r="W17" i="120"/>
  <c r="W19" i="120" s="1"/>
  <c r="W21" i="120"/>
  <c r="W23" i="120" s="1"/>
  <c r="AX2" i="2"/>
  <c r="X21" i="120" l="1"/>
  <c r="X23" i="120" s="1"/>
  <c r="Y4" i="120"/>
  <c r="X9" i="120"/>
  <c r="X11" i="120" s="1"/>
  <c r="X13" i="120"/>
  <c r="X15" i="120" s="1"/>
  <c r="X17" i="120"/>
  <c r="X19" i="120" s="1"/>
  <c r="W22" i="120"/>
  <c r="W10" i="120"/>
  <c r="W18" i="120"/>
  <c r="W14" i="120"/>
  <c r="AV5" i="2"/>
  <c r="X18" i="120" l="1"/>
  <c r="X10" i="120"/>
  <c r="X22" i="120"/>
  <c r="Y9" i="120"/>
  <c r="Y11" i="120" s="1"/>
  <c r="Z4" i="120"/>
  <c r="Y17" i="120"/>
  <c r="Y19" i="120" s="1"/>
  <c r="Y21" i="120"/>
  <c r="Y23" i="120" s="1"/>
  <c r="Y13" i="120"/>
  <c r="Y15" i="120" s="1"/>
  <c r="X14" i="120"/>
  <c r="AW2" i="2"/>
  <c r="Y10" i="120" l="1"/>
  <c r="Z17" i="120"/>
  <c r="Z19" i="120" s="1"/>
  <c r="Z21" i="120"/>
  <c r="Z23" i="120" s="1"/>
  <c r="AA4" i="120"/>
  <c r="Z9" i="120"/>
  <c r="Z11" i="120" s="1"/>
  <c r="Z13" i="120"/>
  <c r="Z15" i="120" s="1"/>
  <c r="Y18" i="120"/>
  <c r="Y14" i="120"/>
  <c r="Y22" i="120"/>
  <c r="AU5" i="2"/>
  <c r="AV2" i="2" s="1"/>
  <c r="Z18" i="120" l="1"/>
  <c r="Z14" i="120"/>
  <c r="AA21" i="120"/>
  <c r="AA23" i="120" s="1"/>
  <c r="AA9" i="120"/>
  <c r="AA11" i="120" s="1"/>
  <c r="AB4" i="120"/>
  <c r="AA13" i="120"/>
  <c r="AA15" i="120" s="1"/>
  <c r="AA17" i="120"/>
  <c r="AA19" i="120" s="1"/>
  <c r="Z22" i="120"/>
  <c r="Z10" i="120"/>
  <c r="AT5" i="2"/>
  <c r="AU2" i="2" s="1"/>
  <c r="AA22" i="120" l="1"/>
  <c r="AA10" i="120"/>
  <c r="AA18" i="120"/>
  <c r="AA14" i="120"/>
  <c r="AB21" i="120"/>
  <c r="AB23" i="120" s="1"/>
  <c r="AC4" i="120"/>
  <c r="AB9" i="120"/>
  <c r="AB11" i="120" s="1"/>
  <c r="AB13" i="120"/>
  <c r="AB15" i="120" s="1"/>
  <c r="AB17" i="120"/>
  <c r="AB19" i="120" s="1"/>
  <c r="AS5" i="2"/>
  <c r="AB22" i="120" l="1"/>
  <c r="AB14" i="120"/>
  <c r="AC9" i="120"/>
  <c r="AC11" i="120" s="1"/>
  <c r="AD4" i="120"/>
  <c r="AC13" i="120"/>
  <c r="AC15" i="120" s="1"/>
  <c r="AC17" i="120"/>
  <c r="AC19" i="120" s="1"/>
  <c r="AC21" i="120"/>
  <c r="AC23" i="120" s="1"/>
  <c r="AB10" i="120"/>
  <c r="AB18" i="120"/>
  <c r="AT2" i="2"/>
  <c r="AC14" i="120" l="1"/>
  <c r="AC10" i="120"/>
  <c r="AE4" i="120"/>
  <c r="AD21" i="120"/>
  <c r="AD23" i="120" s="1"/>
  <c r="AD13" i="120"/>
  <c r="AD15" i="120" s="1"/>
  <c r="AD17" i="120"/>
  <c r="AD19" i="120" s="1"/>
  <c r="AD9" i="120"/>
  <c r="AD11" i="120" s="1"/>
  <c r="AC18" i="120"/>
  <c r="AC22" i="120"/>
  <c r="AR5" i="2"/>
  <c r="AS2" i="2" s="1"/>
  <c r="AD18" i="120" l="1"/>
  <c r="AE17" i="120"/>
  <c r="AE19" i="120" s="1"/>
  <c r="AE13" i="120"/>
  <c r="AE15" i="120" s="1"/>
  <c r="AE9" i="120"/>
  <c r="AE11" i="120" s="1"/>
  <c r="AF4" i="120"/>
  <c r="AE21" i="120"/>
  <c r="AE23" i="120" s="1"/>
  <c r="AD10" i="120"/>
  <c r="AD22" i="120"/>
  <c r="AD14" i="120"/>
  <c r="A9" i="2"/>
  <c r="AE10" i="120" l="1"/>
  <c r="AF21" i="120"/>
  <c r="AF23" i="120" s="1"/>
  <c r="AG4" i="120"/>
  <c r="AF9" i="120"/>
  <c r="AF11" i="120" s="1"/>
  <c r="AF17" i="120"/>
  <c r="AF19" i="120" s="1"/>
  <c r="AF13" i="120"/>
  <c r="AF15" i="120" s="1"/>
  <c r="AE22" i="120"/>
  <c r="AE14" i="120"/>
  <c r="AE18" i="120"/>
  <c r="AQ5" i="2"/>
  <c r="AR2" i="2" s="1"/>
  <c r="AF22" i="120" l="1"/>
  <c r="AH4" i="120"/>
  <c r="AG17" i="120"/>
  <c r="AG19" i="120" s="1"/>
  <c r="AG9" i="120"/>
  <c r="AG11" i="120" s="1"/>
  <c r="AG13" i="120"/>
  <c r="AG15" i="120" s="1"/>
  <c r="AG21" i="120"/>
  <c r="AG23" i="120" s="1"/>
  <c r="AF14" i="120"/>
  <c r="AF18" i="120"/>
  <c r="AG18" i="120" s="1"/>
  <c r="AF10" i="120"/>
  <c r="D22" i="2"/>
  <c r="D18" i="2"/>
  <c r="D14" i="2"/>
  <c r="D10" i="2"/>
  <c r="AP5" i="2"/>
  <c r="AQ2" i="2" s="1"/>
  <c r="AG14" i="120" l="1"/>
  <c r="AG22" i="120"/>
  <c r="AG10" i="120"/>
  <c r="AH21" i="120"/>
  <c r="AH23" i="120" s="1"/>
  <c r="AI4" i="120"/>
  <c r="AH9" i="120"/>
  <c r="AH11" i="120" s="1"/>
  <c r="AH13" i="120"/>
  <c r="AH15" i="120" s="1"/>
  <c r="AH17" i="120"/>
  <c r="AH19" i="120" s="1"/>
  <c r="AO5" i="2"/>
  <c r="AP2" i="2" s="1"/>
  <c r="AI21" i="120" l="1"/>
  <c r="AI23" i="120" s="1"/>
  <c r="AI17" i="120"/>
  <c r="AI19" i="120" s="1"/>
  <c r="AJ4" i="120"/>
  <c r="AI9" i="120"/>
  <c r="AI11" i="120" s="1"/>
  <c r="AI13" i="120"/>
  <c r="AI15" i="120" s="1"/>
  <c r="AH10" i="120"/>
  <c r="AH14" i="120"/>
  <c r="AH18" i="120"/>
  <c r="AH22" i="120"/>
  <c r="AR1" i="2"/>
  <c r="AP1" i="2"/>
  <c r="B23" i="2"/>
  <c r="B19" i="2"/>
  <c r="B15" i="2"/>
  <c r="B11" i="2"/>
  <c r="AI22" i="120" l="1"/>
  <c r="AI18" i="120"/>
  <c r="AI14" i="120"/>
  <c r="AI10" i="120"/>
  <c r="AJ21" i="120"/>
  <c r="AJ23" i="120" s="1"/>
  <c r="AK4" i="120"/>
  <c r="AJ9" i="120"/>
  <c r="AJ11" i="120" s="1"/>
  <c r="AJ17" i="120"/>
  <c r="AJ19" i="120" s="1"/>
  <c r="AJ13" i="120"/>
  <c r="AJ15" i="120" s="1"/>
  <c r="N3" i="2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AC3" i="2" s="1"/>
  <c r="AD3" i="2" s="1"/>
  <c r="AE3" i="2" s="1"/>
  <c r="AF3" i="2" s="1"/>
  <c r="AG3" i="2" s="1"/>
  <c r="AH3" i="2" s="1"/>
  <c r="AI3" i="2" s="1"/>
  <c r="AJ3" i="2" s="1"/>
  <c r="AK3" i="2" s="1"/>
  <c r="AL3" i="2" s="1"/>
  <c r="AM3" i="2" s="1"/>
  <c r="AN3" i="2" s="1"/>
  <c r="AO3" i="2" s="1"/>
  <c r="AP3" i="2" s="1"/>
  <c r="AQ3" i="2" s="1"/>
  <c r="AR3" i="2" s="1"/>
  <c r="AS3" i="2" s="1"/>
  <c r="AT3" i="2" s="1"/>
  <c r="AU3" i="2" s="1"/>
  <c r="AV3" i="2" s="1"/>
  <c r="AW3" i="2" s="1"/>
  <c r="AX3" i="2" s="1"/>
  <c r="AY3" i="2" s="1"/>
  <c r="AZ3" i="2" s="1"/>
  <c r="BA3" i="2" s="1"/>
  <c r="BB3" i="2" s="1"/>
  <c r="BC3" i="2" s="1"/>
  <c r="BD3" i="2" s="1"/>
  <c r="BE3" i="2" s="1"/>
  <c r="BF3" i="2" s="1"/>
  <c r="BG3" i="2" s="1"/>
  <c r="BH3" i="2" s="1"/>
  <c r="BI3" i="2" s="1"/>
  <c r="BJ3" i="2" s="1"/>
  <c r="BK3" i="2" s="1"/>
  <c r="BL3" i="2" s="1"/>
  <c r="BM3" i="2" s="1"/>
  <c r="BN3" i="2" s="1"/>
  <c r="BO3" i="2" s="1"/>
  <c r="BP3" i="2" s="1"/>
  <c r="BQ3" i="2" s="1"/>
  <c r="BR3" i="2" s="1"/>
  <c r="BS3" i="2" s="1"/>
  <c r="BT3" i="2" s="1"/>
  <c r="BU3" i="2" s="1"/>
  <c r="BV3" i="2" s="1"/>
  <c r="BW3" i="2" s="1"/>
  <c r="BX3" i="2" s="1"/>
  <c r="BY3" i="2" s="1"/>
  <c r="BZ3" i="2" s="1"/>
  <c r="CA3" i="2" s="1"/>
  <c r="CB3" i="2" s="1"/>
  <c r="CC3" i="2" s="1"/>
  <c r="CD3" i="2" s="1"/>
  <c r="CE3" i="2" s="1"/>
  <c r="CF3" i="2" s="1"/>
  <c r="CG3" i="2" s="1"/>
  <c r="CH3" i="2" s="1"/>
  <c r="CI3" i="2" s="1"/>
  <c r="CJ3" i="2" s="1"/>
  <c r="CK3" i="2" s="1"/>
  <c r="CL3" i="2" s="1"/>
  <c r="CM3" i="2" s="1"/>
  <c r="CN3" i="2" s="1"/>
  <c r="CO3" i="2" s="1"/>
  <c r="CP3" i="2" s="1"/>
  <c r="CQ3" i="2" s="1"/>
  <c r="CR3" i="2" s="1"/>
  <c r="CS3" i="2" s="1"/>
  <c r="CT3" i="2" s="1"/>
  <c r="CU3" i="2" s="1"/>
  <c r="CV3" i="2" s="1"/>
  <c r="CW3" i="2" s="1"/>
  <c r="CX3" i="2" s="1"/>
  <c r="CY3" i="2" s="1"/>
  <c r="CZ3" i="2" s="1"/>
  <c r="DA3" i="2" s="1"/>
  <c r="DB3" i="2" s="1"/>
  <c r="DC3" i="2" s="1"/>
  <c r="DD3" i="2" s="1"/>
  <c r="DE3" i="2" s="1"/>
  <c r="DF3" i="2" s="1"/>
  <c r="DG3" i="2" s="1"/>
  <c r="DH3" i="2" s="1"/>
  <c r="DI3" i="2" s="1"/>
  <c r="DJ3" i="2" s="1"/>
  <c r="DK3" i="2" s="1"/>
  <c r="DL3" i="2" s="1"/>
  <c r="DM3" i="2" s="1"/>
  <c r="DN3" i="2" s="1"/>
  <c r="DO3" i="2" s="1"/>
  <c r="DP3" i="2" s="1"/>
  <c r="DQ3" i="2" s="1"/>
  <c r="DR3" i="2" s="1"/>
  <c r="DS3" i="2" s="1"/>
  <c r="DT3" i="2" s="1"/>
  <c r="DU3" i="2" s="1"/>
  <c r="DV3" i="2" s="1"/>
  <c r="DW3" i="2" s="1"/>
  <c r="DX3" i="2" s="1"/>
  <c r="DY3" i="2" s="1"/>
  <c r="DZ3" i="2" s="1"/>
  <c r="EA3" i="2" s="1"/>
  <c r="EB3" i="2" s="1"/>
  <c r="EC3" i="2" s="1"/>
  <c r="ED3" i="2" s="1"/>
  <c r="EE3" i="2" s="1"/>
  <c r="EF3" i="2" s="1"/>
  <c r="EG3" i="2" s="1"/>
  <c r="EH3" i="2" s="1"/>
  <c r="EI3" i="2" s="1"/>
  <c r="EJ3" i="2" s="1"/>
  <c r="EK3" i="2" s="1"/>
  <c r="EL3" i="2" s="1"/>
  <c r="EM3" i="2" s="1"/>
  <c r="EN3" i="2" s="1"/>
  <c r="EO3" i="2" s="1"/>
  <c r="EP3" i="2" s="1"/>
  <c r="EQ3" i="2" s="1"/>
  <c r="ER3" i="2" s="1"/>
  <c r="ES3" i="2" s="1"/>
  <c r="ET3" i="2" s="1"/>
  <c r="EU3" i="2" s="1"/>
  <c r="EV3" i="2" s="1"/>
  <c r="EW3" i="2" s="1"/>
  <c r="EX3" i="2" s="1"/>
  <c r="EY3" i="2" s="1"/>
  <c r="EZ3" i="2" s="1"/>
  <c r="FA3" i="2" s="1"/>
  <c r="FB3" i="2" s="1"/>
  <c r="FC3" i="2" s="1"/>
  <c r="FD3" i="2" s="1"/>
  <c r="FE3" i="2" s="1"/>
  <c r="FF3" i="2" s="1"/>
  <c r="FG3" i="2" s="1"/>
  <c r="FH3" i="2" s="1"/>
  <c r="FI3" i="2" s="1"/>
  <c r="FJ3" i="2" s="1"/>
  <c r="FK3" i="2" s="1"/>
  <c r="FL3" i="2" s="1"/>
  <c r="FM3" i="2" s="1"/>
  <c r="FN3" i="2" s="1"/>
  <c r="FO3" i="2" s="1"/>
  <c r="FP3" i="2" s="1"/>
  <c r="FQ3" i="2" s="1"/>
  <c r="FR3" i="2" s="1"/>
  <c r="FS3" i="2" s="1"/>
  <c r="FT3" i="2" s="1"/>
  <c r="FU3" i="2" s="1"/>
  <c r="FV3" i="2" s="1"/>
  <c r="FW3" i="2" s="1"/>
  <c r="FX3" i="2" s="1"/>
  <c r="FY3" i="2" s="1"/>
  <c r="FZ3" i="2" s="1"/>
  <c r="GA3" i="2" s="1"/>
  <c r="GB3" i="2" s="1"/>
  <c r="GC3" i="2" s="1"/>
  <c r="GD3" i="2" s="1"/>
  <c r="GE3" i="2" s="1"/>
  <c r="GF3" i="2" s="1"/>
  <c r="GG3" i="2" s="1"/>
  <c r="GH3" i="2" s="1"/>
  <c r="AJ18" i="120" l="1"/>
  <c r="AK9" i="120"/>
  <c r="AK11" i="120" s="1"/>
  <c r="AL4" i="120"/>
  <c r="AK13" i="120"/>
  <c r="AK15" i="120" s="1"/>
  <c r="AK17" i="120"/>
  <c r="AK19" i="120" s="1"/>
  <c r="AK21" i="120"/>
  <c r="AK23" i="120" s="1"/>
  <c r="AJ14" i="120"/>
  <c r="AJ22" i="120"/>
  <c r="AJ10" i="120"/>
  <c r="A21" i="2"/>
  <c r="A22" i="2" s="1"/>
  <c r="A17" i="2"/>
  <c r="A18" i="2" s="1"/>
  <c r="AK22" i="120" l="1"/>
  <c r="AK14" i="120"/>
  <c r="AK10" i="120"/>
  <c r="AM4" i="120"/>
  <c r="AL13" i="120"/>
  <c r="AL15" i="120" s="1"/>
  <c r="AL17" i="120"/>
  <c r="AL19" i="120" s="1"/>
  <c r="AL21" i="120"/>
  <c r="AL23" i="120" s="1"/>
  <c r="AL9" i="120"/>
  <c r="AL11" i="120" s="1"/>
  <c r="AK18" i="120"/>
  <c r="A13" i="2"/>
  <c r="A14" i="2" s="1"/>
  <c r="AL18" i="120" l="1"/>
  <c r="AN4" i="120"/>
  <c r="AM21" i="120"/>
  <c r="AM23" i="120" s="1"/>
  <c r="AM9" i="120"/>
  <c r="AM11" i="120" s="1"/>
  <c r="AM17" i="120"/>
  <c r="AM19" i="120" s="1"/>
  <c r="AM13" i="120"/>
  <c r="AM15" i="120" s="1"/>
  <c r="AL14" i="120"/>
  <c r="AL10" i="120"/>
  <c r="AL22" i="120"/>
  <c r="A10" i="2"/>
  <c r="AM10" i="120" l="1"/>
  <c r="AM14" i="120"/>
  <c r="AN21" i="120"/>
  <c r="AN23" i="120" s="1"/>
  <c r="AN9" i="120"/>
  <c r="AN11" i="120" s="1"/>
  <c r="AO4" i="120"/>
  <c r="AN13" i="120"/>
  <c r="AN15" i="120" s="1"/>
  <c r="AN17" i="120"/>
  <c r="AN19" i="120" s="1"/>
  <c r="AM22" i="120"/>
  <c r="AM18" i="120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N5" i="2"/>
  <c r="D7" i="2" s="1"/>
  <c r="N4" i="2"/>
  <c r="O4" i="2" s="1"/>
  <c r="P4" i="2" s="1"/>
  <c r="Q4" i="2" s="1"/>
  <c r="R4" i="2" s="1"/>
  <c r="S4" i="2" s="1"/>
  <c r="T4" i="2" s="1"/>
  <c r="U4" i="2" s="1"/>
  <c r="V4" i="2" s="1"/>
  <c r="W4" i="2" s="1"/>
  <c r="X4" i="2" s="1"/>
  <c r="Y4" i="2" s="1"/>
  <c r="Z4" i="2" s="1"/>
  <c r="AA4" i="2" s="1"/>
  <c r="AB4" i="2" s="1"/>
  <c r="AC4" i="2" s="1"/>
  <c r="AD4" i="2" s="1"/>
  <c r="AE4" i="2" s="1"/>
  <c r="AF4" i="2" s="1"/>
  <c r="AG4" i="2" s="1"/>
  <c r="AN22" i="120" l="1"/>
  <c r="AO13" i="120"/>
  <c r="AO15" i="120" s="1"/>
  <c r="AO9" i="120"/>
  <c r="AO11" i="120" s="1"/>
  <c r="AP4" i="120"/>
  <c r="AO17" i="120"/>
  <c r="AO19" i="120" s="1"/>
  <c r="AO21" i="120"/>
  <c r="AO23" i="120" s="1"/>
  <c r="AN14" i="120"/>
  <c r="AN18" i="120"/>
  <c r="AN10" i="120"/>
  <c r="BP7" i="2"/>
  <c r="BO7" i="2"/>
  <c r="BN7" i="2"/>
  <c r="AH4" i="2"/>
  <c r="I13" i="2"/>
  <c r="H13" i="2"/>
  <c r="F13" i="2"/>
  <c r="E13" i="2"/>
  <c r="I21" i="2"/>
  <c r="I17" i="2"/>
  <c r="I9" i="2"/>
  <c r="H21" i="2"/>
  <c r="H17" i="2"/>
  <c r="H9" i="2"/>
  <c r="F9" i="2"/>
  <c r="E9" i="2"/>
  <c r="F21" i="2"/>
  <c r="E21" i="2"/>
  <c r="F17" i="2"/>
  <c r="E17" i="2"/>
  <c r="AO18" i="120" l="1"/>
  <c r="AO10" i="120"/>
  <c r="AO14" i="120"/>
  <c r="AO22" i="120"/>
  <c r="AP21" i="120"/>
  <c r="AP23" i="120" s="1"/>
  <c r="AQ4" i="120"/>
  <c r="AR4" i="120" s="1"/>
  <c r="AP9" i="120"/>
  <c r="AP11" i="120" s="1"/>
  <c r="AP13" i="120"/>
  <c r="AP15" i="120" s="1"/>
  <c r="AP17" i="120"/>
  <c r="AP19" i="120" s="1"/>
  <c r="AH7" i="2"/>
  <c r="BF7" i="2"/>
  <c r="BH7" i="2"/>
  <c r="BA7" i="2"/>
  <c r="BI7" i="2"/>
  <c r="BB7" i="2"/>
  <c r="BJ7" i="2"/>
  <c r="BC7" i="2"/>
  <c r="BK7" i="2"/>
  <c r="BD7" i="2"/>
  <c r="BL7" i="2"/>
  <c r="BE7" i="2"/>
  <c r="BM7" i="2"/>
  <c r="BG7" i="2"/>
  <c r="AZ7" i="2"/>
  <c r="AY7" i="2"/>
  <c r="AW7" i="2"/>
  <c r="AX7" i="2"/>
  <c r="AV7" i="2"/>
  <c r="AU7" i="2"/>
  <c r="AT7" i="2"/>
  <c r="AS7" i="2"/>
  <c r="Y7" i="2"/>
  <c r="O7" i="2"/>
  <c r="AB7" i="2"/>
  <c r="X7" i="2"/>
  <c r="R7" i="2"/>
  <c r="AR7" i="2"/>
  <c r="AQ7" i="2"/>
  <c r="AM7" i="2"/>
  <c r="AJ7" i="2"/>
  <c r="AN7" i="2"/>
  <c r="Q7" i="2"/>
  <c r="V7" i="2"/>
  <c r="N7" i="2"/>
  <c r="AG7" i="2"/>
  <c r="U7" i="2"/>
  <c r="AA7" i="2"/>
  <c r="T7" i="2"/>
  <c r="AD7" i="2"/>
  <c r="AC7" i="2"/>
  <c r="AL7" i="2"/>
  <c r="AI7" i="2"/>
  <c r="AK7" i="2"/>
  <c r="AE7" i="2"/>
  <c r="P7" i="2"/>
  <c r="AP7" i="2"/>
  <c r="M7" i="2"/>
  <c r="AO7" i="2"/>
  <c r="W7" i="2"/>
  <c r="Z7" i="2"/>
  <c r="AF7" i="2"/>
  <c r="S7" i="2"/>
  <c r="AF13" i="2"/>
  <c r="AF15" i="2" s="1"/>
  <c r="AF17" i="2"/>
  <c r="AF19" i="2" s="1"/>
  <c r="AC21" i="2"/>
  <c r="AC23" i="2" s="1"/>
  <c r="G9" i="2"/>
  <c r="E31" i="2" s="1"/>
  <c r="AG21" i="2"/>
  <c r="AG23" i="2" s="1"/>
  <c r="AG17" i="2"/>
  <c r="AG19" i="2" s="1"/>
  <c r="AG13" i="2"/>
  <c r="AG15" i="2" s="1"/>
  <c r="AG9" i="2"/>
  <c r="AG11" i="2" s="1"/>
  <c r="AH9" i="2"/>
  <c r="AH11" i="2" s="1"/>
  <c r="AH21" i="2"/>
  <c r="AH23" i="2" s="1"/>
  <c r="AI4" i="2"/>
  <c r="AH13" i="2"/>
  <c r="AH15" i="2" s="1"/>
  <c r="AH17" i="2"/>
  <c r="AH19" i="2" s="1"/>
  <c r="J17" i="2"/>
  <c r="J21" i="2"/>
  <c r="J13" i="2"/>
  <c r="J9" i="2"/>
  <c r="M13" i="2"/>
  <c r="M15" i="2" s="1"/>
  <c r="Q13" i="2"/>
  <c r="Q15" i="2" s="1"/>
  <c r="U13" i="2"/>
  <c r="U15" i="2" s="1"/>
  <c r="Y13" i="2"/>
  <c r="Y15" i="2" s="1"/>
  <c r="AC13" i="2"/>
  <c r="AC15" i="2" s="1"/>
  <c r="G13" i="2"/>
  <c r="E32" i="2" s="1"/>
  <c r="O13" i="2"/>
  <c r="O15" i="2" s="1"/>
  <c r="S13" i="2"/>
  <c r="S15" i="2" s="1"/>
  <c r="W13" i="2"/>
  <c r="W15" i="2" s="1"/>
  <c r="AA13" i="2"/>
  <c r="AA15" i="2" s="1"/>
  <c r="AE13" i="2"/>
  <c r="AE15" i="2" s="1"/>
  <c r="L13" i="2"/>
  <c r="N13" i="2"/>
  <c r="N15" i="2" s="1"/>
  <c r="P13" i="2"/>
  <c r="P15" i="2" s="1"/>
  <c r="R13" i="2"/>
  <c r="R15" i="2" s="1"/>
  <c r="T13" i="2"/>
  <c r="T15" i="2" s="1"/>
  <c r="V13" i="2"/>
  <c r="V15" i="2" s="1"/>
  <c r="X13" i="2"/>
  <c r="X15" i="2" s="1"/>
  <c r="Z13" i="2"/>
  <c r="Z15" i="2" s="1"/>
  <c r="AB13" i="2"/>
  <c r="AB15" i="2" s="1"/>
  <c r="AD13" i="2"/>
  <c r="AD15" i="2" s="1"/>
  <c r="AD9" i="2"/>
  <c r="AD11" i="2" s="1"/>
  <c r="AB9" i="2"/>
  <c r="AB11" i="2" s="1"/>
  <c r="AF9" i="2"/>
  <c r="AF11" i="2" s="1"/>
  <c r="AE9" i="2"/>
  <c r="AE11" i="2" s="1"/>
  <c r="AC9" i="2"/>
  <c r="AC11" i="2" s="1"/>
  <c r="AE17" i="2"/>
  <c r="AE19" i="2" s="1"/>
  <c r="AC17" i="2"/>
  <c r="AC19" i="2" s="1"/>
  <c r="G17" i="2"/>
  <c r="E33" i="2" s="1"/>
  <c r="AD17" i="2"/>
  <c r="AD19" i="2" s="1"/>
  <c r="AB17" i="2"/>
  <c r="AB19" i="2" s="1"/>
  <c r="G21" i="2"/>
  <c r="E34" i="2" s="1"/>
  <c r="AD21" i="2"/>
  <c r="AD23" i="2" s="1"/>
  <c r="AB21" i="2"/>
  <c r="AB23" i="2" s="1"/>
  <c r="AF21" i="2"/>
  <c r="AF23" i="2" s="1"/>
  <c r="AE21" i="2"/>
  <c r="AE23" i="2" s="1"/>
  <c r="M9" i="2"/>
  <c r="M11" i="2" s="1"/>
  <c r="O9" i="2"/>
  <c r="O11" i="2" s="1"/>
  <c r="Q9" i="2"/>
  <c r="Q11" i="2" s="1"/>
  <c r="S9" i="2"/>
  <c r="S11" i="2" s="1"/>
  <c r="U9" i="2"/>
  <c r="U11" i="2" s="1"/>
  <c r="W9" i="2"/>
  <c r="W11" i="2" s="1"/>
  <c r="Y9" i="2"/>
  <c r="Y11" i="2" s="1"/>
  <c r="AA9" i="2"/>
  <c r="AA11" i="2" s="1"/>
  <c r="L9" i="2"/>
  <c r="N9" i="2"/>
  <c r="N11" i="2" s="1"/>
  <c r="P9" i="2"/>
  <c r="P11" i="2" s="1"/>
  <c r="R9" i="2"/>
  <c r="R11" i="2" s="1"/>
  <c r="T9" i="2"/>
  <c r="T11" i="2" s="1"/>
  <c r="V9" i="2"/>
  <c r="V11" i="2" s="1"/>
  <c r="X9" i="2"/>
  <c r="X11" i="2" s="1"/>
  <c r="Z9" i="2"/>
  <c r="Z11" i="2" s="1"/>
  <c r="L21" i="2"/>
  <c r="N21" i="2"/>
  <c r="N23" i="2" s="1"/>
  <c r="P21" i="2"/>
  <c r="P23" i="2" s="1"/>
  <c r="R21" i="2"/>
  <c r="R23" i="2" s="1"/>
  <c r="T21" i="2"/>
  <c r="T23" i="2" s="1"/>
  <c r="V21" i="2"/>
  <c r="V23" i="2" s="1"/>
  <c r="X21" i="2"/>
  <c r="X23" i="2" s="1"/>
  <c r="Z21" i="2"/>
  <c r="Z23" i="2" s="1"/>
  <c r="M21" i="2"/>
  <c r="M23" i="2" s="1"/>
  <c r="O21" i="2"/>
  <c r="O23" i="2" s="1"/>
  <c r="Q21" i="2"/>
  <c r="Q23" i="2" s="1"/>
  <c r="S21" i="2"/>
  <c r="S23" i="2" s="1"/>
  <c r="U21" i="2"/>
  <c r="U23" i="2" s="1"/>
  <c r="W21" i="2"/>
  <c r="W23" i="2" s="1"/>
  <c r="Y21" i="2"/>
  <c r="Y23" i="2" s="1"/>
  <c r="AA21" i="2"/>
  <c r="AA23" i="2" s="1"/>
  <c r="L17" i="2"/>
  <c r="N17" i="2"/>
  <c r="N19" i="2" s="1"/>
  <c r="P17" i="2"/>
  <c r="P19" i="2" s="1"/>
  <c r="R17" i="2"/>
  <c r="R19" i="2" s="1"/>
  <c r="T17" i="2"/>
  <c r="T19" i="2" s="1"/>
  <c r="V17" i="2"/>
  <c r="V19" i="2" s="1"/>
  <c r="X17" i="2"/>
  <c r="X19" i="2" s="1"/>
  <c r="Z17" i="2"/>
  <c r="Z19" i="2" s="1"/>
  <c r="M17" i="2"/>
  <c r="M19" i="2" s="1"/>
  <c r="O17" i="2"/>
  <c r="O19" i="2" s="1"/>
  <c r="Q17" i="2"/>
  <c r="Q19" i="2" s="1"/>
  <c r="S17" i="2"/>
  <c r="S19" i="2" s="1"/>
  <c r="U17" i="2"/>
  <c r="U19" i="2" s="1"/>
  <c r="W17" i="2"/>
  <c r="W19" i="2" s="1"/>
  <c r="Y17" i="2"/>
  <c r="Y19" i="2" s="1"/>
  <c r="AA17" i="2"/>
  <c r="AA19" i="2" s="1"/>
  <c r="E7" i="2" l="1"/>
  <c r="AP14" i="120"/>
  <c r="M10" i="2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S4" i="120"/>
  <c r="AR13" i="120"/>
  <c r="AR15" i="120" s="1"/>
  <c r="AR9" i="120"/>
  <c r="AR11" i="120" s="1"/>
  <c r="AR21" i="120"/>
  <c r="AR23" i="120" s="1"/>
  <c r="AR17" i="120"/>
  <c r="AR19" i="120" s="1"/>
  <c r="AQ21" i="120"/>
  <c r="AQ23" i="120" s="1"/>
  <c r="AQ9" i="120"/>
  <c r="AQ11" i="120" s="1"/>
  <c r="AQ13" i="120"/>
  <c r="AQ15" i="120" s="1"/>
  <c r="AQ17" i="120"/>
  <c r="AQ19" i="120" s="1"/>
  <c r="AP18" i="120"/>
  <c r="AP10" i="120"/>
  <c r="AP22" i="120"/>
  <c r="AI9" i="2"/>
  <c r="AI11" i="2" s="1"/>
  <c r="AI17" i="2"/>
  <c r="AI19" i="2" s="1"/>
  <c r="AI21" i="2"/>
  <c r="AI23" i="2" s="1"/>
  <c r="AJ4" i="2"/>
  <c r="AI13" i="2"/>
  <c r="AI15" i="2" s="1"/>
  <c r="M14" i="2"/>
  <c r="N14" i="2" s="1"/>
  <c r="O14" i="2" s="1"/>
  <c r="P14" i="2" s="1"/>
  <c r="Q14" i="2" s="1"/>
  <c r="R14" i="2" s="1"/>
  <c r="S14" i="2" s="1"/>
  <c r="T14" i="2" s="1"/>
  <c r="U14" i="2" s="1"/>
  <c r="V14" i="2" s="1"/>
  <c r="W14" i="2" s="1"/>
  <c r="X14" i="2" s="1"/>
  <c r="Y14" i="2" s="1"/>
  <c r="Z14" i="2" s="1"/>
  <c r="AA14" i="2" s="1"/>
  <c r="AB14" i="2" s="1"/>
  <c r="AC14" i="2" s="1"/>
  <c r="AD14" i="2" s="1"/>
  <c r="AE14" i="2" s="1"/>
  <c r="AF14" i="2" s="1"/>
  <c r="AG14" i="2" s="1"/>
  <c r="AH14" i="2" s="1"/>
  <c r="M18" i="2"/>
  <c r="N18" i="2" s="1"/>
  <c r="O18" i="2" s="1"/>
  <c r="P18" i="2" s="1"/>
  <c r="Q18" i="2" s="1"/>
  <c r="R18" i="2" s="1"/>
  <c r="S18" i="2" s="1"/>
  <c r="T18" i="2" s="1"/>
  <c r="U18" i="2" s="1"/>
  <c r="V18" i="2" s="1"/>
  <c r="W18" i="2" s="1"/>
  <c r="X18" i="2" s="1"/>
  <c r="Y18" i="2" s="1"/>
  <c r="Z18" i="2" s="1"/>
  <c r="AA18" i="2" s="1"/>
  <c r="AB18" i="2" s="1"/>
  <c r="AC18" i="2" s="1"/>
  <c r="AD18" i="2" s="1"/>
  <c r="AE18" i="2" s="1"/>
  <c r="AF18" i="2" s="1"/>
  <c r="AG18" i="2" s="1"/>
  <c r="AH18" i="2" s="1"/>
  <c r="AI18" i="2" s="1"/>
  <c r="M22" i="2"/>
  <c r="N22" i="2" s="1"/>
  <c r="O22" i="2" s="1"/>
  <c r="P22" i="2" s="1"/>
  <c r="Q22" i="2" s="1"/>
  <c r="R22" i="2" s="1"/>
  <c r="S22" i="2" s="1"/>
  <c r="T22" i="2" s="1"/>
  <c r="U22" i="2" s="1"/>
  <c r="V22" i="2" s="1"/>
  <c r="W22" i="2" s="1"/>
  <c r="X22" i="2" s="1"/>
  <c r="Y22" i="2" s="1"/>
  <c r="Z22" i="2" s="1"/>
  <c r="AA22" i="2" s="1"/>
  <c r="AB22" i="2" s="1"/>
  <c r="AC22" i="2" s="1"/>
  <c r="AD22" i="2" s="1"/>
  <c r="AE22" i="2" s="1"/>
  <c r="AF22" i="2" s="1"/>
  <c r="AG22" i="2" s="1"/>
  <c r="AH22" i="2" s="1"/>
  <c r="AI22" i="2" s="1"/>
  <c r="AI14" i="2" l="1"/>
  <c r="AQ10" i="120"/>
  <c r="AR10" i="120" s="1"/>
  <c r="AT4" i="120"/>
  <c r="AS21" i="120"/>
  <c r="AS23" i="120" s="1"/>
  <c r="AS13" i="120"/>
  <c r="AS15" i="120" s="1"/>
  <c r="AS9" i="120"/>
  <c r="AS11" i="120" s="1"/>
  <c r="AS17" i="120"/>
  <c r="AS19" i="120" s="1"/>
  <c r="AQ18" i="120"/>
  <c r="AR18" i="120" s="1"/>
  <c r="AQ22" i="120"/>
  <c r="AR22" i="120" s="1"/>
  <c r="AQ14" i="120"/>
  <c r="AR14" i="120" s="1"/>
  <c r="AI10" i="2"/>
  <c r="AJ17" i="2"/>
  <c r="AJ21" i="2"/>
  <c r="AJ9" i="2"/>
  <c r="AJ11" i="2" s="1"/>
  <c r="AK4" i="2"/>
  <c r="AJ13" i="2"/>
  <c r="AS22" i="120" l="1"/>
  <c r="AS18" i="120"/>
  <c r="AU4" i="120"/>
  <c r="AT9" i="120"/>
  <c r="AT11" i="120" s="1"/>
  <c r="AT13" i="120"/>
  <c r="AT15" i="120" s="1"/>
  <c r="AT21" i="120"/>
  <c r="AT23" i="120" s="1"/>
  <c r="AT17" i="120"/>
  <c r="AT19" i="120" s="1"/>
  <c r="AS14" i="120"/>
  <c r="AS10" i="120"/>
  <c r="AJ22" i="2"/>
  <c r="AJ23" i="2"/>
  <c r="AJ18" i="2"/>
  <c r="AJ19" i="2"/>
  <c r="AJ14" i="2"/>
  <c r="AJ15" i="2"/>
  <c r="AJ10" i="2"/>
  <c r="AK17" i="2"/>
  <c r="AK9" i="2"/>
  <c r="AK11" i="2" s="1"/>
  <c r="AK13" i="2"/>
  <c r="AK21" i="2"/>
  <c r="AL4" i="2"/>
  <c r="AT14" i="120" l="1"/>
  <c r="AV4" i="120"/>
  <c r="AU9" i="120"/>
  <c r="AU11" i="120" s="1"/>
  <c r="AU21" i="120"/>
  <c r="AU23" i="120" s="1"/>
  <c r="AU13" i="120"/>
  <c r="AU15" i="120" s="1"/>
  <c r="AU17" i="120"/>
  <c r="AU19" i="120" s="1"/>
  <c r="AT22" i="120"/>
  <c r="AT10" i="120"/>
  <c r="AT18" i="120"/>
  <c r="AK22" i="2"/>
  <c r="AK23" i="2"/>
  <c r="AK18" i="2"/>
  <c r="AK19" i="2"/>
  <c r="AK14" i="2"/>
  <c r="AK15" i="2"/>
  <c r="AK10" i="2"/>
  <c r="AM4" i="2"/>
  <c r="AL17" i="2"/>
  <c r="AL9" i="2"/>
  <c r="AL11" i="2" s="1"/>
  <c r="AL21" i="2"/>
  <c r="AL13" i="2"/>
  <c r="AU22" i="120" l="1"/>
  <c r="AU10" i="120"/>
  <c r="AU14" i="120"/>
  <c r="AU18" i="120"/>
  <c r="AW4" i="120"/>
  <c r="AV17" i="120"/>
  <c r="AV19" i="120" s="1"/>
  <c r="AV21" i="120"/>
  <c r="AV23" i="120" s="1"/>
  <c r="AV9" i="120"/>
  <c r="AV11" i="120" s="1"/>
  <c r="AV13" i="120"/>
  <c r="AV15" i="120" s="1"/>
  <c r="AL22" i="2"/>
  <c r="AL23" i="2"/>
  <c r="AL18" i="2"/>
  <c r="AL19" i="2"/>
  <c r="AL14" i="2"/>
  <c r="AL15" i="2"/>
  <c r="AL10" i="2"/>
  <c r="AM13" i="2"/>
  <c r="AM17" i="2"/>
  <c r="AM21" i="2"/>
  <c r="AN4" i="2"/>
  <c r="AO4" i="2" s="1"/>
  <c r="AO13" i="2" s="1"/>
  <c r="AO15" i="2" s="1"/>
  <c r="AM9" i="2"/>
  <c r="AM11" i="2" s="1"/>
  <c r="AX4" i="120" l="1"/>
  <c r="AW21" i="120"/>
  <c r="AW23" i="120" s="1"/>
  <c r="AW9" i="120"/>
  <c r="AW11" i="120" s="1"/>
  <c r="AW13" i="120"/>
  <c r="AW15" i="120" s="1"/>
  <c r="AW17" i="120"/>
  <c r="AW19" i="120" s="1"/>
  <c r="AV18" i="120"/>
  <c r="AV14" i="120"/>
  <c r="AV22" i="120"/>
  <c r="AW22" i="120" s="1"/>
  <c r="AV10" i="120"/>
  <c r="AM22" i="2"/>
  <c r="AM23" i="2"/>
  <c r="AM18" i="2"/>
  <c r="AM19" i="2"/>
  <c r="AM14" i="2"/>
  <c r="AM15" i="2"/>
  <c r="AP4" i="2"/>
  <c r="AP21" i="2" s="1"/>
  <c r="AP23" i="2" s="1"/>
  <c r="AO21" i="2"/>
  <c r="AO23" i="2" s="1"/>
  <c r="AO9" i="2"/>
  <c r="AO11" i="2" s="1"/>
  <c r="AO17" i="2"/>
  <c r="AO19" i="2" s="1"/>
  <c r="AM10" i="2"/>
  <c r="AN13" i="2"/>
  <c r="AN9" i="2"/>
  <c r="AN11" i="2" s="1"/>
  <c r="AN17" i="2"/>
  <c r="AN21" i="2"/>
  <c r="AW14" i="120" l="1"/>
  <c r="AW18" i="120"/>
  <c r="AW10" i="120"/>
  <c r="AY4" i="120"/>
  <c r="AX17" i="120"/>
  <c r="AX19" i="120" s="1"/>
  <c r="AX9" i="120"/>
  <c r="AX11" i="120" s="1"/>
  <c r="AX21" i="120"/>
  <c r="AX23" i="120" s="1"/>
  <c r="AX13" i="120"/>
  <c r="AX15" i="120" s="1"/>
  <c r="AN22" i="2"/>
  <c r="AO22" i="2" s="1"/>
  <c r="AP22" i="2" s="1"/>
  <c r="AN23" i="2"/>
  <c r="AP13" i="2"/>
  <c r="AP15" i="2" s="1"/>
  <c r="AP17" i="2"/>
  <c r="AP19" i="2" s="1"/>
  <c r="AN18" i="2"/>
  <c r="AO18" i="2" s="1"/>
  <c r="AN19" i="2"/>
  <c r="AN14" i="2"/>
  <c r="AO14" i="2" s="1"/>
  <c r="AN15" i="2"/>
  <c r="AQ4" i="2"/>
  <c r="AQ21" i="2" s="1"/>
  <c r="AQ23" i="2" s="1"/>
  <c r="AP9" i="2"/>
  <c r="AP11" i="2" s="1"/>
  <c r="AN10" i="2"/>
  <c r="AO10" i="2" s="1"/>
  <c r="AZ4" i="120" l="1"/>
  <c r="AY13" i="120"/>
  <c r="AY15" i="120" s="1"/>
  <c r="AY17" i="120"/>
  <c r="AY19" i="120" s="1"/>
  <c r="AY21" i="120"/>
  <c r="AY23" i="120" s="1"/>
  <c r="AY9" i="120"/>
  <c r="AY11" i="120" s="1"/>
  <c r="AX10" i="120"/>
  <c r="AX22" i="120"/>
  <c r="AX18" i="120"/>
  <c r="AY18" i="120" s="1"/>
  <c r="AX14" i="120"/>
  <c r="AP14" i="2"/>
  <c r="AP18" i="2"/>
  <c r="AQ22" i="2"/>
  <c r="AQ13" i="2"/>
  <c r="AQ15" i="2" s="1"/>
  <c r="AQ17" i="2"/>
  <c r="AQ19" i="2" s="1"/>
  <c r="AP10" i="2"/>
  <c r="AR4" i="2"/>
  <c r="AQ9" i="2"/>
  <c r="AQ11" i="2" s="1"/>
  <c r="AY22" i="120" l="1"/>
  <c r="AY10" i="120"/>
  <c r="AY14" i="120"/>
  <c r="BA4" i="120"/>
  <c r="AZ21" i="120"/>
  <c r="AZ23" i="120" s="1"/>
  <c r="AZ9" i="120"/>
  <c r="AZ11" i="120" s="1"/>
  <c r="AZ13" i="120"/>
  <c r="AZ15" i="120" s="1"/>
  <c r="AZ17" i="120"/>
  <c r="AZ19" i="120" s="1"/>
  <c r="AR21" i="2"/>
  <c r="AR23" i="2" s="1"/>
  <c r="AR9" i="2"/>
  <c r="AR11" i="2" s="1"/>
  <c r="AQ18" i="2"/>
  <c r="AQ14" i="2"/>
  <c r="AR13" i="2"/>
  <c r="AR15" i="2" s="1"/>
  <c r="AR17" i="2"/>
  <c r="AR19" i="2" s="1"/>
  <c r="AS4" i="2"/>
  <c r="AS21" i="2" s="1"/>
  <c r="AS23" i="2" s="1"/>
  <c r="AQ10" i="2"/>
  <c r="AZ18" i="120" l="1"/>
  <c r="BB4" i="120"/>
  <c r="BA13" i="120"/>
  <c r="BA15" i="120" s="1"/>
  <c r="BA17" i="120"/>
  <c r="BA19" i="120" s="1"/>
  <c r="BA9" i="120"/>
  <c r="BA11" i="120" s="1"/>
  <c r="BA21" i="120"/>
  <c r="BA23" i="120" s="1"/>
  <c r="AZ14" i="120"/>
  <c r="BA14" i="120" s="1"/>
  <c r="AZ10" i="120"/>
  <c r="AZ22" i="120"/>
  <c r="AR22" i="2"/>
  <c r="AS22" i="2" s="1"/>
  <c r="AR14" i="2"/>
  <c r="AS13" i="2"/>
  <c r="AS15" i="2" s="1"/>
  <c r="AS17" i="2"/>
  <c r="AS19" i="2" s="1"/>
  <c r="AR18" i="2"/>
  <c r="AR10" i="2"/>
  <c r="AT4" i="2"/>
  <c r="AT21" i="2" s="1"/>
  <c r="AT23" i="2" s="1"/>
  <c r="AS9" i="2"/>
  <c r="AS11" i="2" s="1"/>
  <c r="BA10" i="120" l="1"/>
  <c r="BA18" i="120"/>
  <c r="BA22" i="120"/>
  <c r="BC4" i="120"/>
  <c r="BB21" i="120"/>
  <c r="BB23" i="120" s="1"/>
  <c r="BB9" i="120"/>
  <c r="BB11" i="120" s="1"/>
  <c r="BB13" i="120"/>
  <c r="BB15" i="120" s="1"/>
  <c r="BB17" i="120"/>
  <c r="BB19" i="120" s="1"/>
  <c r="AS18" i="2"/>
  <c r="AT22" i="2"/>
  <c r="AT13" i="2"/>
  <c r="AT15" i="2" s="1"/>
  <c r="AT17" i="2"/>
  <c r="AT19" i="2" s="1"/>
  <c r="AS14" i="2"/>
  <c r="AT9" i="2"/>
  <c r="AT11" i="2" s="1"/>
  <c r="AU4" i="2"/>
  <c r="AU21" i="2" s="1"/>
  <c r="AU23" i="2" s="1"/>
  <c r="AS10" i="2"/>
  <c r="BD4" i="120" l="1"/>
  <c r="BC21" i="120"/>
  <c r="BC23" i="120" s="1"/>
  <c r="BC9" i="120"/>
  <c r="BC11" i="120" s="1"/>
  <c r="BC17" i="120"/>
  <c r="BC19" i="120" s="1"/>
  <c r="BC13" i="120"/>
  <c r="BC15" i="120" s="1"/>
  <c r="BB22" i="120"/>
  <c r="BB18" i="120"/>
  <c r="BB14" i="120"/>
  <c r="BB10" i="120"/>
  <c r="AU22" i="2"/>
  <c r="AT14" i="2"/>
  <c r="AU13" i="2"/>
  <c r="AU15" i="2" s="1"/>
  <c r="AU17" i="2"/>
  <c r="AU19" i="2" s="1"/>
  <c r="AT18" i="2"/>
  <c r="AT10" i="2"/>
  <c r="AU9" i="2"/>
  <c r="AU11" i="2" s="1"/>
  <c r="AV4" i="2"/>
  <c r="AV21" i="2" s="1"/>
  <c r="AV23" i="2" s="1"/>
  <c r="BC18" i="120" l="1"/>
  <c r="BC22" i="120"/>
  <c r="BC14" i="120"/>
  <c r="BC10" i="120"/>
  <c r="BD21" i="120"/>
  <c r="BD23" i="120" s="1"/>
  <c r="BD13" i="120"/>
  <c r="BD15" i="120" s="1"/>
  <c r="BD17" i="120"/>
  <c r="BD19" i="120" s="1"/>
  <c r="BD9" i="120"/>
  <c r="BD11" i="120" s="1"/>
  <c r="AU18" i="2"/>
  <c r="AV22" i="2"/>
  <c r="AV13" i="2"/>
  <c r="AV15" i="2" s="1"/>
  <c r="AV17" i="2"/>
  <c r="AV19" i="2" s="1"/>
  <c r="AU14" i="2"/>
  <c r="AW4" i="2"/>
  <c r="AW21" i="2" s="1"/>
  <c r="AW23" i="2" s="1"/>
  <c r="AV9" i="2"/>
  <c r="AV11" i="2" s="1"/>
  <c r="AU10" i="2"/>
  <c r="BD10" i="120" l="1"/>
  <c r="BD14" i="120"/>
  <c r="BD22" i="120"/>
  <c r="BD18" i="120"/>
  <c r="AW22" i="2"/>
  <c r="AW13" i="2"/>
  <c r="AW15" i="2" s="1"/>
  <c r="AW17" i="2"/>
  <c r="AW19" i="2" s="1"/>
  <c r="AV18" i="2"/>
  <c r="AV14" i="2"/>
  <c r="AV10" i="2"/>
  <c r="AX4" i="2"/>
  <c r="AX21" i="2" s="1"/>
  <c r="AX23" i="2" s="1"/>
  <c r="AW9" i="2"/>
  <c r="AW11" i="2" s="1"/>
  <c r="AW18" i="2" l="1"/>
  <c r="AX22" i="2"/>
  <c r="AW14" i="2"/>
  <c r="AX13" i="2"/>
  <c r="AX15" i="2" s="1"/>
  <c r="AX17" i="2"/>
  <c r="AX19" i="2" s="1"/>
  <c r="AW10" i="2"/>
  <c r="AY4" i="2"/>
  <c r="AY21" i="2" s="1"/>
  <c r="AY23" i="2" s="1"/>
  <c r="AX9" i="2"/>
  <c r="AX11" i="2" s="1"/>
  <c r="AY22" i="2" l="1"/>
  <c r="AX14" i="2"/>
  <c r="AY13" i="2"/>
  <c r="AY15" i="2" s="1"/>
  <c r="AY17" i="2"/>
  <c r="AY19" i="2" s="1"/>
  <c r="AX18" i="2"/>
  <c r="AY9" i="2"/>
  <c r="AY11" i="2" s="1"/>
  <c r="AZ4" i="2"/>
  <c r="AZ21" i="2" s="1"/>
  <c r="AZ23" i="2" s="1"/>
  <c r="AX10" i="2"/>
  <c r="AZ22" i="2" l="1"/>
  <c r="AY14" i="2"/>
  <c r="AY18" i="2"/>
  <c r="AZ13" i="2"/>
  <c r="AZ15" i="2" s="1"/>
  <c r="AZ17" i="2"/>
  <c r="AZ19" i="2" s="1"/>
  <c r="AY10" i="2"/>
  <c r="BA4" i="2"/>
  <c r="BA21" i="2" s="1"/>
  <c r="BA23" i="2" s="1"/>
  <c r="AZ9" i="2"/>
  <c r="AZ11" i="2" s="1"/>
  <c r="AZ14" i="2" l="1"/>
  <c r="AZ18" i="2"/>
  <c r="BA22" i="2"/>
  <c r="BA13" i="2"/>
  <c r="BA15" i="2" s="1"/>
  <c r="BA17" i="2"/>
  <c r="BA19" i="2" s="1"/>
  <c r="BB4" i="2"/>
  <c r="BB21" i="2" s="1"/>
  <c r="BB23" i="2" s="1"/>
  <c r="BA9" i="2"/>
  <c r="BA11" i="2" s="1"/>
  <c r="AZ10" i="2"/>
  <c r="BA14" i="2" l="1"/>
  <c r="BA18" i="2"/>
  <c r="BB22" i="2"/>
  <c r="BB13" i="2"/>
  <c r="BB15" i="2" s="1"/>
  <c r="BB17" i="2"/>
  <c r="BB19" i="2" s="1"/>
  <c r="BC4" i="2"/>
  <c r="BC21" i="2" s="1"/>
  <c r="BC23" i="2" s="1"/>
  <c r="BB9" i="2"/>
  <c r="BB11" i="2" s="1"/>
  <c r="BA10" i="2"/>
  <c r="BC22" i="2" l="1"/>
  <c r="BB14" i="2"/>
  <c r="BC13" i="2"/>
  <c r="BC15" i="2" s="1"/>
  <c r="BC17" i="2"/>
  <c r="BC19" i="2" s="1"/>
  <c r="BB18" i="2"/>
  <c r="BC9" i="2"/>
  <c r="BC11" i="2" s="1"/>
  <c r="BD4" i="2"/>
  <c r="BD21" i="2" s="1"/>
  <c r="BD23" i="2" s="1"/>
  <c r="BB10" i="2"/>
  <c r="BC18" i="2" l="1"/>
  <c r="BD22" i="2"/>
  <c r="BC14" i="2"/>
  <c r="BD13" i="2"/>
  <c r="BD15" i="2" s="1"/>
  <c r="BD17" i="2"/>
  <c r="BD19" i="2" s="1"/>
  <c r="BC10" i="2"/>
  <c r="BD9" i="2"/>
  <c r="BD11" i="2" s="1"/>
  <c r="BE4" i="2"/>
  <c r="BE21" i="2" s="1"/>
  <c r="BE23" i="2" s="1"/>
  <c r="BE22" i="2" l="1"/>
  <c r="BD14" i="2"/>
  <c r="BD18" i="2"/>
  <c r="BE13" i="2"/>
  <c r="BE15" i="2" s="1"/>
  <c r="BE17" i="2"/>
  <c r="BE19" i="2" s="1"/>
  <c r="BE9" i="2"/>
  <c r="BE11" i="2" s="1"/>
  <c r="BF4" i="2"/>
  <c r="BF21" i="2" s="1"/>
  <c r="BF23" i="2" s="1"/>
  <c r="BD10" i="2"/>
  <c r="BE18" i="2" l="1"/>
  <c r="BF22" i="2"/>
  <c r="BE14" i="2"/>
  <c r="BF13" i="2"/>
  <c r="BF15" i="2" s="1"/>
  <c r="BF17" i="2"/>
  <c r="BF19" i="2" s="1"/>
  <c r="BE10" i="2"/>
  <c r="BF9" i="2"/>
  <c r="BF11" i="2" s="1"/>
  <c r="BG4" i="2"/>
  <c r="BF18" i="2" l="1"/>
  <c r="BH4" i="2"/>
  <c r="BG21" i="2"/>
  <c r="BG23" i="2" s="1"/>
  <c r="BF14" i="2"/>
  <c r="BG13" i="2"/>
  <c r="BG15" i="2" s="1"/>
  <c r="BG17" i="2"/>
  <c r="BG19" i="2" s="1"/>
  <c r="BG9" i="2"/>
  <c r="BG11" i="2" s="1"/>
  <c r="BF10" i="2"/>
  <c r="BG14" i="2" l="1"/>
  <c r="BG18" i="2"/>
  <c r="BI4" i="2"/>
  <c r="BH13" i="2"/>
  <c r="BH15" i="2" s="1"/>
  <c r="BH9" i="2"/>
  <c r="BH17" i="2"/>
  <c r="BH19" i="2" s="1"/>
  <c r="BH21" i="2"/>
  <c r="BH23" i="2" s="1"/>
  <c r="BG22" i="2"/>
  <c r="BG10" i="2"/>
  <c r="D23" i="120" l="1"/>
  <c r="E23" i="120" s="1"/>
  <c r="D34" i="120" s="1"/>
  <c r="D11" i="120"/>
  <c r="E11" i="120" s="1"/>
  <c r="D31" i="120" s="1"/>
  <c r="A35" i="120" s="1"/>
  <c r="D19" i="120"/>
  <c r="E19" i="120" s="1"/>
  <c r="D33" i="120" s="1"/>
  <c r="D15" i="120"/>
  <c r="E15" i="120" s="1"/>
  <c r="D32" i="120" s="1"/>
  <c r="BH14" i="2"/>
  <c r="BJ4" i="2"/>
  <c r="BI21" i="2"/>
  <c r="BI23" i="2" s="1"/>
  <c r="BI17" i="2"/>
  <c r="BI19" i="2" s="1"/>
  <c r="BI13" i="2"/>
  <c r="BI15" i="2" s="1"/>
  <c r="BI9" i="2"/>
  <c r="BI11" i="2" s="1"/>
  <c r="BH22" i="2"/>
  <c r="BH10" i="2"/>
  <c r="BH11" i="2"/>
  <c r="BH18" i="2"/>
  <c r="BI22" i="2" l="1"/>
  <c r="BI10" i="2"/>
  <c r="BI18" i="2"/>
  <c r="BK4" i="2"/>
  <c r="BJ17" i="2"/>
  <c r="BJ19" i="2" s="1"/>
  <c r="BJ21" i="2"/>
  <c r="BJ23" i="2" s="1"/>
  <c r="BJ9" i="2"/>
  <c r="BJ11" i="2" s="1"/>
  <c r="BJ13" i="2"/>
  <c r="BJ15" i="2" s="1"/>
  <c r="BI14" i="2"/>
  <c r="BJ18" i="2" l="1"/>
  <c r="BL4" i="2"/>
  <c r="BK9" i="2"/>
  <c r="BK11" i="2" s="1"/>
  <c r="BK17" i="2"/>
  <c r="BK19" i="2" s="1"/>
  <c r="BK21" i="2"/>
  <c r="BK23" i="2" s="1"/>
  <c r="BK13" i="2"/>
  <c r="BK15" i="2" s="1"/>
  <c r="BJ10" i="2"/>
  <c r="BJ14" i="2"/>
  <c r="BJ22" i="2"/>
  <c r="BK10" i="2" l="1"/>
  <c r="BK14" i="2"/>
  <c r="BM4" i="2"/>
  <c r="BL13" i="2"/>
  <c r="BL15" i="2" s="1"/>
  <c r="BL21" i="2"/>
  <c r="BL23" i="2" s="1"/>
  <c r="BL9" i="2"/>
  <c r="BL11" i="2" s="1"/>
  <c r="BL17" i="2"/>
  <c r="BL19" i="2" s="1"/>
  <c r="BK22" i="2"/>
  <c r="BK18" i="2"/>
  <c r="BL22" i="2" l="1"/>
  <c r="BN4" i="2"/>
  <c r="BM21" i="2"/>
  <c r="BM23" i="2" s="1"/>
  <c r="BM13" i="2"/>
  <c r="BM15" i="2" s="1"/>
  <c r="BM17" i="2"/>
  <c r="BM19" i="2" s="1"/>
  <c r="BM9" i="2"/>
  <c r="BM11" i="2" s="1"/>
  <c r="BL14" i="2"/>
  <c r="BL18" i="2"/>
  <c r="BL10" i="2"/>
  <c r="BM14" i="2" l="1"/>
  <c r="BM22" i="2"/>
  <c r="BM10" i="2"/>
  <c r="BO4" i="2"/>
  <c r="BN17" i="2"/>
  <c r="BN19" i="2" s="1"/>
  <c r="BN9" i="2"/>
  <c r="BN11" i="2" s="1"/>
  <c r="BN21" i="2"/>
  <c r="BN23" i="2" s="1"/>
  <c r="BN13" i="2"/>
  <c r="BN15" i="2" s="1"/>
  <c r="BM18" i="2"/>
  <c r="BN18" i="2" l="1"/>
  <c r="BN14" i="2"/>
  <c r="BP4" i="2"/>
  <c r="BO21" i="2"/>
  <c r="BO23" i="2" s="1"/>
  <c r="BO13" i="2"/>
  <c r="BO15" i="2" s="1"/>
  <c r="BO9" i="2"/>
  <c r="BO11" i="2" s="1"/>
  <c r="BO17" i="2"/>
  <c r="BO19" i="2" s="1"/>
  <c r="BN22" i="2"/>
  <c r="BN10" i="2"/>
  <c r="BO22" i="2" l="1"/>
  <c r="BO18" i="2"/>
  <c r="BQ4" i="2"/>
  <c r="BP13" i="2"/>
  <c r="BP15" i="2" s="1"/>
  <c r="A15" i="2" s="1"/>
  <c r="D15" i="2" s="1"/>
  <c r="E15" i="2" s="1"/>
  <c r="D32" i="2" s="1"/>
  <c r="BP9" i="2"/>
  <c r="BP11" i="2" s="1"/>
  <c r="A11" i="2" s="1"/>
  <c r="D11" i="2" s="1"/>
  <c r="E11" i="2" s="1"/>
  <c r="D31" i="2" s="1"/>
  <c r="A35" i="2" s="1"/>
  <c r="BP17" i="2"/>
  <c r="BP19" i="2" s="1"/>
  <c r="A19" i="2" s="1"/>
  <c r="D19" i="2" s="1"/>
  <c r="E19" i="2" s="1"/>
  <c r="D33" i="2" s="1"/>
  <c r="BP21" i="2"/>
  <c r="BP23" i="2" s="1"/>
  <c r="A23" i="2" s="1"/>
  <c r="D23" i="2" s="1"/>
  <c r="E23" i="2" s="1"/>
  <c r="D34" i="2" s="1"/>
  <c r="BO10" i="2"/>
  <c r="BO14" i="2"/>
  <c r="BP14" i="2" l="1"/>
  <c r="BP10" i="2"/>
  <c r="BR4" i="2"/>
  <c r="BQ9" i="2"/>
  <c r="BQ11" i="2" s="1"/>
  <c r="BQ21" i="2"/>
  <c r="BQ23" i="2" s="1"/>
  <c r="BQ13" i="2"/>
  <c r="BQ15" i="2" s="1"/>
  <c r="BQ17" i="2"/>
  <c r="BQ19" i="2" s="1"/>
  <c r="BP18" i="2"/>
  <c r="BP22" i="2"/>
  <c r="BQ18" i="2" l="1"/>
  <c r="BQ10" i="2"/>
  <c r="BQ22" i="2"/>
  <c r="BQ14" i="2"/>
  <c r="BS4" i="2"/>
  <c r="BR9" i="2"/>
  <c r="BR11" i="2" s="1"/>
  <c r="BR17" i="2"/>
  <c r="BR19" i="2" s="1"/>
  <c r="BR13" i="2"/>
  <c r="BR15" i="2" s="1"/>
  <c r="BR21" i="2"/>
  <c r="BR23" i="2" s="1"/>
  <c r="BR14" i="2" l="1"/>
  <c r="BR18" i="2"/>
  <c r="BR10" i="2"/>
  <c r="BT4" i="2"/>
  <c r="BS9" i="2"/>
  <c r="BS11" i="2" s="1"/>
  <c r="BS17" i="2"/>
  <c r="BS19" i="2" s="1"/>
  <c r="BS13" i="2"/>
  <c r="BS15" i="2" s="1"/>
  <c r="BS21" i="2"/>
  <c r="BS23" i="2" s="1"/>
  <c r="BR22" i="2"/>
  <c r="BU4" i="2" l="1"/>
  <c r="BV4" i="2" s="1"/>
  <c r="BT13" i="2"/>
  <c r="BT15" i="2" s="1"/>
  <c r="BT21" i="2"/>
  <c r="BT23" i="2" s="1"/>
  <c r="BT9" i="2"/>
  <c r="BT11" i="2" s="1"/>
  <c r="BT17" i="2"/>
  <c r="BT19" i="2" s="1"/>
  <c r="BS10" i="2"/>
  <c r="BS18" i="2"/>
  <c r="BS22" i="2"/>
  <c r="BS14" i="2"/>
  <c r="BW4" i="2" l="1"/>
  <c r="BV17" i="2"/>
  <c r="BV19" i="2" s="1"/>
  <c r="BV9" i="2"/>
  <c r="BV11" i="2" s="1"/>
  <c r="BV13" i="2"/>
  <c r="BV15" i="2" s="1"/>
  <c r="BV21" i="2"/>
  <c r="BV23" i="2" s="1"/>
  <c r="BT18" i="2"/>
  <c r="BT22" i="2"/>
  <c r="BT10" i="2"/>
  <c r="BT14" i="2"/>
  <c r="BU17" i="2"/>
  <c r="BU19" i="2" s="1"/>
  <c r="BU9" i="2"/>
  <c r="BU11" i="2" s="1"/>
  <c r="BU13" i="2"/>
  <c r="BU15" i="2" s="1"/>
  <c r="BU21" i="2"/>
  <c r="BU23" i="2" s="1"/>
  <c r="BX4" i="2" l="1"/>
  <c r="BW21" i="2"/>
  <c r="BW23" i="2" s="1"/>
  <c r="BW9" i="2"/>
  <c r="BW11" i="2" s="1"/>
  <c r="BW13" i="2"/>
  <c r="BW15" i="2" s="1"/>
  <c r="BW17" i="2"/>
  <c r="BW19" i="2" s="1"/>
  <c r="BU14" i="2"/>
  <c r="BV14" i="2" s="1"/>
  <c r="BU18" i="2"/>
  <c r="BV18" i="2" s="1"/>
  <c r="BU10" i="2"/>
  <c r="BV10" i="2" s="1"/>
  <c r="BU22" i="2"/>
  <c r="BV22" i="2" s="1"/>
  <c r="BW14" i="2" l="1"/>
  <c r="BW10" i="2"/>
  <c r="BW18" i="2"/>
  <c r="BW22" i="2"/>
  <c r="BY4" i="2"/>
  <c r="BX13" i="2"/>
  <c r="BX15" i="2" s="1"/>
  <c r="BX21" i="2"/>
  <c r="BX23" i="2" s="1"/>
  <c r="BX9" i="2"/>
  <c r="BX11" i="2" s="1"/>
  <c r="BX17" i="2"/>
  <c r="BX19" i="2" s="1"/>
  <c r="BZ4" i="2" l="1"/>
  <c r="BY17" i="2"/>
  <c r="BY19" i="2" s="1"/>
  <c r="BY13" i="2"/>
  <c r="BY15" i="2" s="1"/>
  <c r="BY21" i="2"/>
  <c r="BY23" i="2" s="1"/>
  <c r="BY9" i="2"/>
  <c r="BY11" i="2" s="1"/>
  <c r="BX22" i="2"/>
  <c r="BX14" i="2"/>
  <c r="BX18" i="2"/>
  <c r="BX10" i="2"/>
  <c r="BY18" i="2" l="1"/>
  <c r="BY22" i="2"/>
  <c r="BY14" i="2"/>
  <c r="BY10" i="2"/>
  <c r="CA4" i="2"/>
  <c r="BZ9" i="2"/>
  <c r="BZ11" i="2" s="1"/>
  <c r="BZ17" i="2"/>
  <c r="BZ19" i="2" s="1"/>
  <c r="BZ13" i="2"/>
  <c r="BZ15" i="2" s="1"/>
  <c r="BZ21" i="2"/>
  <c r="BZ23" i="2" s="1"/>
  <c r="CB4" i="2" l="1"/>
  <c r="CA9" i="2"/>
  <c r="CA11" i="2" s="1"/>
  <c r="CA17" i="2"/>
  <c r="CA19" i="2" s="1"/>
  <c r="CA21" i="2"/>
  <c r="CA23" i="2" s="1"/>
  <c r="CA13" i="2"/>
  <c r="CA15" i="2" s="1"/>
  <c r="BZ10" i="2"/>
  <c r="BZ14" i="2"/>
  <c r="BZ22" i="2"/>
  <c r="BZ18" i="2"/>
  <c r="CA22" i="2" l="1"/>
  <c r="CA10" i="2"/>
  <c r="CA14" i="2"/>
  <c r="CA18" i="2"/>
  <c r="CC4" i="2"/>
  <c r="CB9" i="2"/>
  <c r="CB11" i="2" s="1"/>
  <c r="CB17" i="2"/>
  <c r="CB19" i="2" s="1"/>
  <c r="CB21" i="2"/>
  <c r="CB23" i="2" s="1"/>
  <c r="CB13" i="2"/>
  <c r="CB15" i="2" s="1"/>
  <c r="CB18" i="2" l="1"/>
  <c r="CD4" i="2"/>
  <c r="CC17" i="2"/>
  <c r="CC19" i="2" s="1"/>
  <c r="CC9" i="2"/>
  <c r="CC11" i="2" s="1"/>
  <c r="CC13" i="2"/>
  <c r="CC15" i="2" s="1"/>
  <c r="CC21" i="2"/>
  <c r="CC23" i="2" s="1"/>
  <c r="CB10" i="2"/>
  <c r="CB14" i="2"/>
  <c r="CB22" i="2"/>
  <c r="CE4" i="2" l="1"/>
  <c r="CD21" i="2"/>
  <c r="CD23" i="2" s="1"/>
  <c r="CD13" i="2"/>
  <c r="CD15" i="2" s="1"/>
  <c r="CD9" i="2"/>
  <c r="CD11" i="2" s="1"/>
  <c r="CD17" i="2"/>
  <c r="CD19" i="2" s="1"/>
  <c r="CC14" i="2"/>
  <c r="CC10" i="2"/>
  <c r="CC22" i="2"/>
  <c r="CC18" i="2"/>
  <c r="CD10" i="2" l="1"/>
  <c r="CD22" i="2"/>
  <c r="CD14" i="2"/>
  <c r="CD18" i="2"/>
  <c r="CF4" i="2"/>
  <c r="CE13" i="2"/>
  <c r="CE15" i="2" s="1"/>
  <c r="CE21" i="2"/>
  <c r="CE23" i="2" s="1"/>
  <c r="CE9" i="2"/>
  <c r="CE11" i="2" s="1"/>
  <c r="CE17" i="2"/>
  <c r="CE19" i="2" s="1"/>
  <c r="CE18" i="2" l="1"/>
  <c r="CG4" i="2"/>
  <c r="CF17" i="2"/>
  <c r="CF19" i="2" s="1"/>
  <c r="CF9" i="2"/>
  <c r="CF11" i="2" s="1"/>
  <c r="CF21" i="2"/>
  <c r="CF23" i="2" s="1"/>
  <c r="CF13" i="2"/>
  <c r="CF15" i="2" s="1"/>
  <c r="CE22" i="2"/>
  <c r="CE14" i="2"/>
  <c r="CE10" i="2"/>
  <c r="CF22" i="2" l="1"/>
  <c r="CF14" i="2"/>
  <c r="CH4" i="2"/>
  <c r="CG21" i="2"/>
  <c r="CG23" i="2" s="1"/>
  <c r="CG9" i="2"/>
  <c r="CG11" i="2" s="1"/>
  <c r="CG17" i="2"/>
  <c r="CG19" i="2" s="1"/>
  <c r="CG13" i="2"/>
  <c r="CG15" i="2" s="1"/>
  <c r="CF10" i="2"/>
  <c r="CF18" i="2"/>
  <c r="CG10" i="2" l="1"/>
  <c r="CH13" i="2"/>
  <c r="CH15" i="2" s="1"/>
  <c r="CH17" i="2"/>
  <c r="CH19" i="2" s="1"/>
  <c r="CH9" i="2"/>
  <c r="CH11" i="2" s="1"/>
  <c r="CI4" i="2"/>
  <c r="CH21" i="2"/>
  <c r="CH23" i="2" s="1"/>
  <c r="CG14" i="2"/>
  <c r="CG18" i="2"/>
  <c r="CG22" i="2"/>
  <c r="CH18" i="2" l="1"/>
  <c r="CH14" i="2"/>
  <c r="CI17" i="2"/>
  <c r="CI19" i="2" s="1"/>
  <c r="CJ4" i="2"/>
  <c r="CI9" i="2"/>
  <c r="CI11" i="2" s="1"/>
  <c r="CI21" i="2"/>
  <c r="CI23" i="2" s="1"/>
  <c r="CI13" i="2"/>
  <c r="CI15" i="2" s="1"/>
  <c r="CH22" i="2"/>
  <c r="CH10" i="2"/>
  <c r="CI22" i="2" l="1"/>
  <c r="CI18" i="2"/>
  <c r="CJ9" i="2"/>
  <c r="CJ11" i="2" s="1"/>
  <c r="CK4" i="2"/>
  <c r="CJ21" i="2"/>
  <c r="CJ23" i="2" s="1"/>
  <c r="CJ13" i="2"/>
  <c r="CJ15" i="2" s="1"/>
  <c r="CJ17" i="2"/>
  <c r="CJ19" i="2" s="1"/>
  <c r="CI10" i="2"/>
  <c r="CI14" i="2"/>
  <c r="CJ10" i="2" l="1"/>
  <c r="CL4" i="2"/>
  <c r="CK13" i="2"/>
  <c r="CK15" i="2" s="1"/>
  <c r="CK21" i="2"/>
  <c r="CK23" i="2" s="1"/>
  <c r="CK17" i="2"/>
  <c r="CK19" i="2" s="1"/>
  <c r="CK9" i="2"/>
  <c r="CK11" i="2" s="1"/>
  <c r="CJ18" i="2"/>
  <c r="CJ14" i="2"/>
  <c r="CJ22" i="2"/>
  <c r="CK14" i="2" l="1"/>
  <c r="CK18" i="2"/>
  <c r="CM4" i="2"/>
  <c r="CN4" i="2" s="1"/>
  <c r="CL21" i="2"/>
  <c r="CL23" i="2" s="1"/>
  <c r="CL9" i="2"/>
  <c r="CL11" i="2" s="1"/>
  <c r="CL13" i="2"/>
  <c r="CL15" i="2" s="1"/>
  <c r="CL17" i="2"/>
  <c r="CL19" i="2" s="1"/>
  <c r="CK22" i="2"/>
  <c r="CK10" i="2"/>
  <c r="CO4" i="2" l="1"/>
  <c r="CN21" i="2"/>
  <c r="CN23" i="2" s="1"/>
  <c r="CN13" i="2"/>
  <c r="CN15" i="2" s="1"/>
  <c r="CN17" i="2"/>
  <c r="CN19" i="2" s="1"/>
  <c r="CN9" i="2"/>
  <c r="CN11" i="2" s="1"/>
  <c r="CL22" i="2"/>
  <c r="CM21" i="2"/>
  <c r="CM23" i="2" s="1"/>
  <c r="CM17" i="2"/>
  <c r="CM19" i="2" s="1"/>
  <c r="CM13" i="2"/>
  <c r="CM15" i="2" s="1"/>
  <c r="CM9" i="2"/>
  <c r="CM11" i="2" s="1"/>
  <c r="CL14" i="2"/>
  <c r="CL10" i="2"/>
  <c r="CL18" i="2"/>
  <c r="CM18" i="2" l="1"/>
  <c r="CN18" i="2" s="1"/>
  <c r="CP4" i="2"/>
  <c r="CO21" i="2"/>
  <c r="CO23" i="2" s="1"/>
  <c r="CO17" i="2"/>
  <c r="CO19" i="2" s="1"/>
  <c r="CO13" i="2"/>
  <c r="CO15" i="2" s="1"/>
  <c r="CO9" i="2"/>
  <c r="CO11" i="2" s="1"/>
  <c r="CM10" i="2"/>
  <c r="CN10" i="2" s="1"/>
  <c r="CM14" i="2"/>
  <c r="CN14" i="2" s="1"/>
  <c r="CM22" i="2"/>
  <c r="CN22" i="2" s="1"/>
  <c r="CO14" i="2" l="1"/>
  <c r="CO10" i="2"/>
  <c r="CQ4" i="2"/>
  <c r="CP9" i="2"/>
  <c r="CP11" i="2" s="1"/>
  <c r="CP21" i="2"/>
  <c r="CP23" i="2" s="1"/>
  <c r="CP13" i="2"/>
  <c r="CP15" i="2" s="1"/>
  <c r="CP17" i="2"/>
  <c r="CP19" i="2" s="1"/>
  <c r="CO22" i="2"/>
  <c r="CO18" i="2"/>
  <c r="CP22" i="2" l="1"/>
  <c r="CR4" i="2"/>
  <c r="CQ17" i="2"/>
  <c r="CQ19" i="2" s="1"/>
  <c r="CQ9" i="2"/>
  <c r="CQ11" i="2" s="1"/>
  <c r="CQ21" i="2"/>
  <c r="CQ23" i="2" s="1"/>
  <c r="CQ13" i="2"/>
  <c r="CQ15" i="2" s="1"/>
  <c r="CP10" i="2"/>
  <c r="CP18" i="2"/>
  <c r="CP14" i="2"/>
  <c r="CQ18" i="2" l="1"/>
  <c r="CQ10" i="2"/>
  <c r="CQ22" i="2"/>
  <c r="CQ14" i="2"/>
  <c r="CS4" i="2"/>
  <c r="CR21" i="2"/>
  <c r="CR23" i="2" s="1"/>
  <c r="CR17" i="2"/>
  <c r="CR19" i="2" s="1"/>
  <c r="CR9" i="2"/>
  <c r="CR11" i="2" s="1"/>
  <c r="CR13" i="2"/>
  <c r="CR15" i="2" s="1"/>
  <c r="CR14" i="2" l="1"/>
  <c r="CR22" i="2"/>
  <c r="CR10" i="2"/>
  <c r="CT4" i="2"/>
  <c r="CS21" i="2"/>
  <c r="CS23" i="2" s="1"/>
  <c r="CS17" i="2"/>
  <c r="CS19" i="2" s="1"/>
  <c r="CS9" i="2"/>
  <c r="CS11" i="2" s="1"/>
  <c r="CS13" i="2"/>
  <c r="CS15" i="2" s="1"/>
  <c r="CR18" i="2"/>
  <c r="CS10" i="2" l="1"/>
  <c r="CS14" i="2"/>
  <c r="CU4" i="2"/>
  <c r="CT13" i="2"/>
  <c r="CT15" i="2" s="1"/>
  <c r="CT9" i="2"/>
  <c r="CT11" i="2" s="1"/>
  <c r="CT17" i="2"/>
  <c r="CT19" i="2" s="1"/>
  <c r="CT21" i="2"/>
  <c r="CT23" i="2" s="1"/>
  <c r="CS18" i="2"/>
  <c r="CS22" i="2"/>
  <c r="CT18" i="2" l="1"/>
  <c r="CT14" i="2"/>
  <c r="CV4" i="2"/>
  <c r="CU13" i="2"/>
  <c r="CU15" i="2" s="1"/>
  <c r="CU9" i="2"/>
  <c r="CU11" i="2" s="1"/>
  <c r="CU21" i="2"/>
  <c r="CU23" i="2" s="1"/>
  <c r="CU17" i="2"/>
  <c r="CU19" i="2" s="1"/>
  <c r="CT22" i="2"/>
  <c r="CT10" i="2"/>
  <c r="CU14" i="2" l="1"/>
  <c r="CU22" i="2"/>
  <c r="CW4" i="2"/>
  <c r="CV21" i="2"/>
  <c r="CV23" i="2" s="1"/>
  <c r="CV13" i="2"/>
  <c r="CV15" i="2" s="1"/>
  <c r="CV9" i="2"/>
  <c r="CV11" i="2" s="1"/>
  <c r="CV17" i="2"/>
  <c r="CV19" i="2" s="1"/>
  <c r="CU10" i="2"/>
  <c r="CU18" i="2"/>
  <c r="CV22" i="2" l="1"/>
  <c r="CV10" i="2"/>
  <c r="CX4" i="2"/>
  <c r="CW21" i="2"/>
  <c r="CW23" i="2" s="1"/>
  <c r="CW13" i="2"/>
  <c r="CW15" i="2" s="1"/>
  <c r="CW17" i="2"/>
  <c r="CW19" i="2" s="1"/>
  <c r="CW9" i="2"/>
  <c r="CW11" i="2" s="1"/>
  <c r="CV18" i="2"/>
  <c r="CV14" i="2"/>
  <c r="CW10" i="2" l="1"/>
  <c r="CW18" i="2"/>
  <c r="CY4" i="2"/>
  <c r="CX9" i="2"/>
  <c r="CX11" i="2" s="1"/>
  <c r="CX21" i="2"/>
  <c r="CX23" i="2" s="1"/>
  <c r="CX13" i="2"/>
  <c r="CX15" i="2" s="1"/>
  <c r="CX17" i="2"/>
  <c r="CX19" i="2" s="1"/>
  <c r="CW14" i="2"/>
  <c r="CW22" i="2"/>
  <c r="CX22" i="2" l="1"/>
  <c r="CX10" i="2"/>
  <c r="CX14" i="2"/>
  <c r="CZ4" i="2"/>
  <c r="CY9" i="2"/>
  <c r="CY11" i="2" s="1"/>
  <c r="CY13" i="2"/>
  <c r="CY15" i="2" s="1"/>
  <c r="CY21" i="2"/>
  <c r="CY23" i="2" s="1"/>
  <c r="CY17" i="2"/>
  <c r="CY19" i="2" s="1"/>
  <c r="CX18" i="2"/>
  <c r="CY18" i="2" l="1"/>
  <c r="CZ9" i="2"/>
  <c r="CZ11" i="2" s="1"/>
  <c r="DA4" i="2"/>
  <c r="CZ17" i="2"/>
  <c r="CZ19" i="2" s="1"/>
  <c r="CZ21" i="2"/>
  <c r="CZ23" i="2" s="1"/>
  <c r="CZ13" i="2"/>
  <c r="CZ15" i="2" s="1"/>
  <c r="CY22" i="2"/>
  <c r="CY10" i="2"/>
  <c r="CY14" i="2"/>
  <c r="CZ22" i="2" l="1"/>
  <c r="CZ10" i="2"/>
  <c r="DA17" i="2"/>
  <c r="DA19" i="2" s="1"/>
  <c r="DA9" i="2"/>
  <c r="DA11" i="2" s="1"/>
  <c r="DB4" i="2"/>
  <c r="DA21" i="2"/>
  <c r="DA23" i="2" s="1"/>
  <c r="DA13" i="2"/>
  <c r="DA15" i="2" s="1"/>
  <c r="CZ14" i="2"/>
  <c r="CZ18" i="2"/>
  <c r="DA10" i="2" l="1"/>
  <c r="DA14" i="2"/>
  <c r="DB21" i="2"/>
  <c r="DB23" i="2" s="1"/>
  <c r="DB13" i="2"/>
  <c r="DB15" i="2" s="1"/>
  <c r="DB17" i="2"/>
  <c r="DB19" i="2" s="1"/>
  <c r="DB9" i="2"/>
  <c r="DB11" i="2" s="1"/>
  <c r="DC4" i="2"/>
  <c r="DA18" i="2"/>
  <c r="DA22" i="2"/>
  <c r="DB18" i="2" l="1"/>
  <c r="DC21" i="2"/>
  <c r="DC23" i="2" s="1"/>
  <c r="DC17" i="2"/>
  <c r="DC19" i="2" s="1"/>
  <c r="DC13" i="2"/>
  <c r="DC15" i="2" s="1"/>
  <c r="DD4" i="2"/>
  <c r="DC9" i="2"/>
  <c r="DC11" i="2" s="1"/>
  <c r="DB14" i="2"/>
  <c r="DB22" i="2"/>
  <c r="DB10" i="2"/>
  <c r="DC18" i="2" l="1"/>
  <c r="DC14" i="2"/>
  <c r="DC22" i="2"/>
  <c r="DD21" i="2"/>
  <c r="DD23" i="2" s="1"/>
  <c r="DD13" i="2"/>
  <c r="DD15" i="2" s="1"/>
  <c r="DD9" i="2"/>
  <c r="DD11" i="2" s="1"/>
  <c r="DD17" i="2"/>
  <c r="DD19" i="2" s="1"/>
  <c r="DE4" i="2"/>
  <c r="DC10" i="2"/>
  <c r="DD22" i="2" l="1"/>
  <c r="DD18" i="2"/>
  <c r="DE17" i="2"/>
  <c r="DE19" i="2" s="1"/>
  <c r="DE13" i="2"/>
  <c r="DE15" i="2" s="1"/>
  <c r="DE9" i="2"/>
  <c r="DE11" i="2" s="1"/>
  <c r="DF4" i="2"/>
  <c r="DE21" i="2"/>
  <c r="DE23" i="2" s="1"/>
  <c r="DD10" i="2"/>
  <c r="DD14" i="2"/>
  <c r="DF13" i="2" l="1"/>
  <c r="DF15" i="2" s="1"/>
  <c r="DF21" i="2"/>
  <c r="DF23" i="2" s="1"/>
  <c r="DF9" i="2"/>
  <c r="DF11" i="2" s="1"/>
  <c r="DG4" i="2"/>
  <c r="DF17" i="2"/>
  <c r="DF19" i="2" s="1"/>
  <c r="DE10" i="2"/>
  <c r="DE22" i="2"/>
  <c r="DE14" i="2"/>
  <c r="DE18" i="2"/>
  <c r="DF22" i="2" l="1"/>
  <c r="DF14" i="2"/>
  <c r="DF10" i="2"/>
  <c r="DG9" i="2"/>
  <c r="DG11" i="2" s="1"/>
  <c r="DG21" i="2"/>
  <c r="DG23" i="2" s="1"/>
  <c r="DG13" i="2"/>
  <c r="DG15" i="2" s="1"/>
  <c r="DH4" i="2"/>
  <c r="DG17" i="2"/>
  <c r="DG19" i="2" s="1"/>
  <c r="DF18" i="2"/>
  <c r="DG10" i="2" l="1"/>
  <c r="DH17" i="2"/>
  <c r="DH19" i="2" s="1"/>
  <c r="DI4" i="2"/>
  <c r="DH21" i="2"/>
  <c r="DH23" i="2" s="1"/>
  <c r="DH13" i="2"/>
  <c r="DH15" i="2" s="1"/>
  <c r="DH9" i="2"/>
  <c r="DH11" i="2" s="1"/>
  <c r="DG14" i="2"/>
  <c r="DG18" i="2"/>
  <c r="DG22" i="2"/>
  <c r="DH18" i="2" l="1"/>
  <c r="DH14" i="2"/>
  <c r="DH10" i="2"/>
  <c r="DI17" i="2"/>
  <c r="DI19" i="2" s="1"/>
  <c r="DJ4" i="2"/>
  <c r="DI13" i="2"/>
  <c r="DI15" i="2" s="1"/>
  <c r="DI21" i="2"/>
  <c r="DI23" i="2" s="1"/>
  <c r="DI9" i="2"/>
  <c r="DI11" i="2" s="1"/>
  <c r="DH22" i="2"/>
  <c r="DI18" i="2" l="1"/>
  <c r="DJ21" i="2"/>
  <c r="DJ23" i="2" s="1"/>
  <c r="DJ17" i="2"/>
  <c r="DJ19" i="2" s="1"/>
  <c r="DJ13" i="2"/>
  <c r="DJ15" i="2" s="1"/>
  <c r="DJ9" i="2"/>
  <c r="DJ11" i="2" s="1"/>
  <c r="DK4" i="2"/>
  <c r="DI10" i="2"/>
  <c r="DI22" i="2"/>
  <c r="DI14" i="2"/>
  <c r="DJ22" i="2" l="1"/>
  <c r="DJ10" i="2"/>
  <c r="DJ14" i="2"/>
  <c r="DJ18" i="2"/>
  <c r="DK21" i="2"/>
  <c r="DK23" i="2" s="1"/>
  <c r="DK17" i="2"/>
  <c r="DK19" i="2" s="1"/>
  <c r="DK9" i="2"/>
  <c r="DK11" i="2" s="1"/>
  <c r="DK13" i="2"/>
  <c r="DK15" i="2" s="1"/>
  <c r="DL4" i="2"/>
  <c r="DK14" i="2" l="1"/>
  <c r="DL21" i="2"/>
  <c r="DL23" i="2" s="1"/>
  <c r="DL17" i="2"/>
  <c r="DL19" i="2" s="1"/>
  <c r="DL9" i="2"/>
  <c r="DL11" i="2" s="1"/>
  <c r="DL13" i="2"/>
  <c r="DL15" i="2" s="1"/>
  <c r="DM4" i="2"/>
  <c r="DK22" i="2"/>
  <c r="DK18" i="2"/>
  <c r="DK10" i="2"/>
  <c r="DL18" i="2" l="1"/>
  <c r="DL22" i="2"/>
  <c r="DM17" i="2"/>
  <c r="DM19" i="2" s="1"/>
  <c r="DN4" i="2"/>
  <c r="DM21" i="2"/>
  <c r="DM23" i="2" s="1"/>
  <c r="DM13" i="2"/>
  <c r="DM15" i="2" s="1"/>
  <c r="DM9" i="2"/>
  <c r="DM11" i="2" s="1"/>
  <c r="DL10" i="2"/>
  <c r="DL14" i="2"/>
  <c r="DM22" i="2" l="1"/>
  <c r="DM10" i="2"/>
  <c r="DM18" i="2"/>
  <c r="DM14" i="2"/>
  <c r="DO4" i="2"/>
  <c r="DN13" i="2"/>
  <c r="DN15" i="2" s="1"/>
  <c r="DN9" i="2"/>
  <c r="DN11" i="2" s="1"/>
  <c r="DN21" i="2"/>
  <c r="DN23" i="2" s="1"/>
  <c r="DN17" i="2"/>
  <c r="DN19" i="2" s="1"/>
  <c r="DN10" i="2" l="1"/>
  <c r="DP4" i="2"/>
  <c r="DQ4" i="2" s="1"/>
  <c r="DR4" i="2" s="1"/>
  <c r="DO13" i="2"/>
  <c r="DO15" i="2" s="1"/>
  <c r="DO9" i="2"/>
  <c r="DO11" i="2" s="1"/>
  <c r="DO21" i="2"/>
  <c r="DO23" i="2" s="1"/>
  <c r="DO17" i="2"/>
  <c r="DO19" i="2" s="1"/>
  <c r="DN22" i="2"/>
  <c r="DN14" i="2"/>
  <c r="DN18" i="2"/>
  <c r="DS4" i="2" l="1"/>
  <c r="DR13" i="2"/>
  <c r="DR15" i="2" s="1"/>
  <c r="DR9" i="2"/>
  <c r="DR11" i="2" s="1"/>
  <c r="DR17" i="2"/>
  <c r="DR19" i="2" s="1"/>
  <c r="DR21" i="2"/>
  <c r="DR23" i="2" s="1"/>
  <c r="DQ9" i="2"/>
  <c r="DQ11" i="2" s="1"/>
  <c r="DQ21" i="2"/>
  <c r="DQ23" i="2" s="1"/>
  <c r="DQ17" i="2"/>
  <c r="DQ19" i="2" s="1"/>
  <c r="DQ13" i="2"/>
  <c r="DQ15" i="2" s="1"/>
  <c r="DO14" i="2"/>
  <c r="DO22" i="2"/>
  <c r="DP21" i="2"/>
  <c r="DP23" i="2" s="1"/>
  <c r="DP13" i="2"/>
  <c r="DP15" i="2" s="1"/>
  <c r="DP9" i="2"/>
  <c r="DP11" i="2" s="1"/>
  <c r="DP17" i="2"/>
  <c r="DP19" i="2" s="1"/>
  <c r="DO18" i="2"/>
  <c r="DO10" i="2"/>
  <c r="DT4" i="2" l="1"/>
  <c r="DS17" i="2"/>
  <c r="DS19" i="2" s="1"/>
  <c r="DS21" i="2"/>
  <c r="DS23" i="2" s="1"/>
  <c r="DS13" i="2"/>
  <c r="DS15" i="2" s="1"/>
  <c r="DS9" i="2"/>
  <c r="DS11" i="2" s="1"/>
  <c r="DP10" i="2"/>
  <c r="DQ10" i="2" s="1"/>
  <c r="DR10" i="2" s="1"/>
  <c r="DP18" i="2"/>
  <c r="DQ18" i="2" s="1"/>
  <c r="DR18" i="2" s="1"/>
  <c r="DS18" i="2" s="1"/>
  <c r="DP22" i="2"/>
  <c r="DQ22" i="2" s="1"/>
  <c r="DR22" i="2" s="1"/>
  <c r="DS22" i="2" s="1"/>
  <c r="DP14" i="2"/>
  <c r="DQ14" i="2" s="1"/>
  <c r="DR14" i="2" s="1"/>
  <c r="DS10" i="2" l="1"/>
  <c r="DS14" i="2"/>
  <c r="DU4" i="2"/>
  <c r="DT21" i="2"/>
  <c r="DT23" i="2" s="1"/>
  <c r="DT9" i="2"/>
  <c r="DT11" i="2" s="1"/>
  <c r="DT13" i="2"/>
  <c r="DT15" i="2" s="1"/>
  <c r="DT17" i="2"/>
  <c r="DT19" i="2" s="1"/>
  <c r="DT14" i="2" l="1"/>
  <c r="DT10" i="2"/>
  <c r="DV4" i="2"/>
  <c r="DU17" i="2"/>
  <c r="DU19" i="2" s="1"/>
  <c r="DU13" i="2"/>
  <c r="DU15" i="2" s="1"/>
  <c r="DU21" i="2"/>
  <c r="DU23" i="2" s="1"/>
  <c r="DU9" i="2"/>
  <c r="DU11" i="2" s="1"/>
  <c r="DT18" i="2"/>
  <c r="DT22" i="2"/>
  <c r="DU18" i="2" l="1"/>
  <c r="DW4" i="2"/>
  <c r="DV21" i="2"/>
  <c r="DV23" i="2" s="1"/>
  <c r="DV9" i="2"/>
  <c r="DV11" i="2" s="1"/>
  <c r="DV17" i="2"/>
  <c r="DV19" i="2" s="1"/>
  <c r="DV13" i="2"/>
  <c r="DV15" i="2" s="1"/>
  <c r="DU10" i="2"/>
  <c r="DU22" i="2"/>
  <c r="DU14" i="2"/>
  <c r="DV22" i="2" l="1"/>
  <c r="DV10" i="2"/>
  <c r="DX4" i="2"/>
  <c r="DW13" i="2"/>
  <c r="DW15" i="2" s="1"/>
  <c r="DW21" i="2"/>
  <c r="DW23" i="2" s="1"/>
  <c r="DW9" i="2"/>
  <c r="DW11" i="2" s="1"/>
  <c r="DW17" i="2"/>
  <c r="DW19" i="2" s="1"/>
  <c r="DV14" i="2"/>
  <c r="DV18" i="2"/>
  <c r="DW14" i="2" l="1"/>
  <c r="DY4" i="2"/>
  <c r="DX13" i="2"/>
  <c r="DX15" i="2" s="1"/>
  <c r="DX21" i="2"/>
  <c r="DX23" i="2" s="1"/>
  <c r="DX9" i="2"/>
  <c r="DX11" i="2" s="1"/>
  <c r="DX17" i="2"/>
  <c r="DX19" i="2" s="1"/>
  <c r="DW22" i="2"/>
  <c r="DW18" i="2"/>
  <c r="DW10" i="2"/>
  <c r="DX22" i="2" l="1"/>
  <c r="DX18" i="2"/>
  <c r="DZ4" i="2"/>
  <c r="DY17" i="2"/>
  <c r="DY19" i="2" s="1"/>
  <c r="DY13" i="2"/>
  <c r="DY15" i="2" s="1"/>
  <c r="DY9" i="2"/>
  <c r="DY11" i="2" s="1"/>
  <c r="DY21" i="2"/>
  <c r="DY23" i="2" s="1"/>
  <c r="DX10" i="2"/>
  <c r="DX14" i="2"/>
  <c r="DY18" i="2" l="1"/>
  <c r="DY10" i="2"/>
  <c r="EA4" i="2"/>
  <c r="DZ17" i="2"/>
  <c r="DZ19" i="2" s="1"/>
  <c r="DZ21" i="2"/>
  <c r="DZ23" i="2" s="1"/>
  <c r="DZ9" i="2"/>
  <c r="DZ11" i="2" s="1"/>
  <c r="DZ13" i="2"/>
  <c r="DZ15" i="2" s="1"/>
  <c r="DY14" i="2"/>
  <c r="DY22" i="2"/>
  <c r="DZ14" i="2" l="1"/>
  <c r="DZ18" i="2"/>
  <c r="EB4" i="2"/>
  <c r="EA9" i="2"/>
  <c r="EA11" i="2" s="1"/>
  <c r="EA21" i="2"/>
  <c r="EA23" i="2" s="1"/>
  <c r="EA17" i="2"/>
  <c r="EA19" i="2" s="1"/>
  <c r="EA13" i="2"/>
  <c r="EA15" i="2" s="1"/>
  <c r="DZ22" i="2"/>
  <c r="DZ10" i="2"/>
  <c r="EA22" i="2" l="1"/>
  <c r="EA18" i="2"/>
  <c r="EC4" i="2"/>
  <c r="EB21" i="2"/>
  <c r="EB23" i="2" s="1"/>
  <c r="EB13" i="2"/>
  <c r="EB15" i="2" s="1"/>
  <c r="EB9" i="2"/>
  <c r="EB11" i="2" s="1"/>
  <c r="EB17" i="2"/>
  <c r="EB19" i="2" s="1"/>
  <c r="EA10" i="2"/>
  <c r="EA14" i="2"/>
  <c r="EB10" i="2" l="1"/>
  <c r="ED4" i="2"/>
  <c r="EC13" i="2"/>
  <c r="EC15" i="2" s="1"/>
  <c r="EC21" i="2"/>
  <c r="EC23" i="2" s="1"/>
  <c r="EC9" i="2"/>
  <c r="EC11" i="2" s="1"/>
  <c r="EC17" i="2"/>
  <c r="EC19" i="2" s="1"/>
  <c r="EB18" i="2"/>
  <c r="EB14" i="2"/>
  <c r="EC14" i="2" s="1"/>
  <c r="EB22" i="2"/>
  <c r="EC18" i="2" l="1"/>
  <c r="EC10" i="2"/>
  <c r="EC22" i="2"/>
  <c r="EE4" i="2"/>
  <c r="ED17" i="2"/>
  <c r="ED19" i="2" s="1"/>
  <c r="ED13" i="2"/>
  <c r="ED15" i="2" s="1"/>
  <c r="ED21" i="2"/>
  <c r="ED23" i="2" s="1"/>
  <c r="ED9" i="2"/>
  <c r="ED11" i="2" s="1"/>
  <c r="EF4" i="2" l="1"/>
  <c r="EE9" i="2"/>
  <c r="EE11" i="2" s="1"/>
  <c r="EE17" i="2"/>
  <c r="EE19" i="2" s="1"/>
  <c r="EE13" i="2"/>
  <c r="EE15" i="2" s="1"/>
  <c r="EE21" i="2"/>
  <c r="EE23" i="2" s="1"/>
  <c r="ED10" i="2"/>
  <c r="ED22" i="2"/>
  <c r="ED18" i="2"/>
  <c r="EE18" i="2" s="1"/>
  <c r="ED14" i="2"/>
  <c r="EE10" i="2" l="1"/>
  <c r="EE22" i="2"/>
  <c r="EE14" i="2"/>
  <c r="EG4" i="2"/>
  <c r="EF21" i="2"/>
  <c r="EF23" i="2" s="1"/>
  <c r="EF13" i="2"/>
  <c r="EF15" i="2" s="1"/>
  <c r="EF9" i="2"/>
  <c r="EF11" i="2" s="1"/>
  <c r="EF17" i="2"/>
  <c r="EF19" i="2" s="1"/>
  <c r="EH4" i="2" l="1"/>
  <c r="EG13" i="2"/>
  <c r="EG15" i="2" s="1"/>
  <c r="EG21" i="2"/>
  <c r="EG23" i="2" s="1"/>
  <c r="EG9" i="2"/>
  <c r="EG11" i="2" s="1"/>
  <c r="EG17" i="2"/>
  <c r="EG19" i="2" s="1"/>
  <c r="EF18" i="2"/>
  <c r="EF14" i="2"/>
  <c r="EG14" i="2" s="1"/>
  <c r="EF10" i="2"/>
  <c r="EF22" i="2"/>
  <c r="EG10" i="2" l="1"/>
  <c r="EG18" i="2"/>
  <c r="EG22" i="2"/>
  <c r="EI4" i="2"/>
  <c r="EH13" i="2"/>
  <c r="EH15" i="2" s="1"/>
  <c r="EH17" i="2"/>
  <c r="EH19" i="2" s="1"/>
  <c r="EH21" i="2"/>
  <c r="EH23" i="2" s="1"/>
  <c r="EH9" i="2"/>
  <c r="EH11" i="2" s="1"/>
  <c r="EH22" i="2" l="1"/>
  <c r="EH14" i="2"/>
  <c r="EJ4" i="2"/>
  <c r="EI9" i="2"/>
  <c r="EI11" i="2" s="1"/>
  <c r="EI13" i="2"/>
  <c r="EI15" i="2" s="1"/>
  <c r="EI17" i="2"/>
  <c r="EI19" i="2" s="1"/>
  <c r="EI21" i="2"/>
  <c r="EI23" i="2" s="1"/>
  <c r="EH10" i="2"/>
  <c r="EH18" i="2"/>
  <c r="EI10" i="2" l="1"/>
  <c r="EK4" i="2"/>
  <c r="EJ9" i="2"/>
  <c r="EJ11" i="2" s="1"/>
  <c r="EJ13" i="2"/>
  <c r="EJ15" i="2" s="1"/>
  <c r="EJ17" i="2"/>
  <c r="EJ19" i="2" s="1"/>
  <c r="EJ21" i="2"/>
  <c r="EJ23" i="2" s="1"/>
  <c r="EI14" i="2"/>
  <c r="EI18" i="2"/>
  <c r="EI22" i="2"/>
  <c r="EJ14" i="2" l="1"/>
  <c r="EJ10" i="2"/>
  <c r="EJ18" i="2"/>
  <c r="EJ22" i="2"/>
  <c r="EL4" i="2"/>
  <c r="EK9" i="2"/>
  <c r="EK11" i="2" s="1"/>
  <c r="EK13" i="2"/>
  <c r="EK15" i="2" s="1"/>
  <c r="EK17" i="2"/>
  <c r="EK19" i="2" s="1"/>
  <c r="EK21" i="2"/>
  <c r="EK23" i="2" s="1"/>
  <c r="EK22" i="2" l="1"/>
  <c r="EK18" i="2"/>
  <c r="EM4" i="2"/>
  <c r="EL21" i="2"/>
  <c r="EL23" i="2" s="1"/>
  <c r="EL9" i="2"/>
  <c r="EL11" i="2" s="1"/>
  <c r="EL13" i="2"/>
  <c r="EL15" i="2" s="1"/>
  <c r="EL17" i="2"/>
  <c r="EL19" i="2" s="1"/>
  <c r="EK14" i="2"/>
  <c r="EK10" i="2"/>
  <c r="EL14" i="2" l="1"/>
  <c r="EN4" i="2"/>
  <c r="EM13" i="2"/>
  <c r="EM15" i="2" s="1"/>
  <c r="EM17" i="2"/>
  <c r="EM19" i="2" s="1"/>
  <c r="EM9" i="2"/>
  <c r="EM11" i="2" s="1"/>
  <c r="EM21" i="2"/>
  <c r="EM23" i="2" s="1"/>
  <c r="EL18" i="2"/>
  <c r="EL10" i="2"/>
  <c r="EL22" i="2"/>
  <c r="EM18" i="2" l="1"/>
  <c r="EM10" i="2"/>
  <c r="EO4" i="2"/>
  <c r="EN21" i="2"/>
  <c r="EN23" i="2" s="1"/>
  <c r="EN13" i="2"/>
  <c r="EN15" i="2" s="1"/>
  <c r="EN17" i="2"/>
  <c r="EN19" i="2" s="1"/>
  <c r="EN9" i="2"/>
  <c r="EN11" i="2" s="1"/>
  <c r="EM22" i="2"/>
  <c r="EM14" i="2"/>
  <c r="EN22" i="2" l="1"/>
  <c r="EP4" i="2"/>
  <c r="EO13" i="2"/>
  <c r="EO15" i="2" s="1"/>
  <c r="EO17" i="2"/>
  <c r="EO19" i="2" s="1"/>
  <c r="EO21" i="2"/>
  <c r="EO23" i="2" s="1"/>
  <c r="EO9" i="2"/>
  <c r="EO11" i="2" s="1"/>
  <c r="EN10" i="2"/>
  <c r="EN14" i="2"/>
  <c r="EN18" i="2"/>
  <c r="EO10" i="2" l="1"/>
  <c r="EQ4" i="2"/>
  <c r="EP9" i="2"/>
  <c r="EP11" i="2" s="1"/>
  <c r="EP13" i="2"/>
  <c r="EP15" i="2" s="1"/>
  <c r="EP17" i="2"/>
  <c r="EP19" i="2" s="1"/>
  <c r="EP21" i="2"/>
  <c r="EP23" i="2" s="1"/>
  <c r="EO14" i="2"/>
  <c r="EO18" i="2"/>
  <c r="EO22" i="2"/>
  <c r="ER4" i="2" l="1"/>
  <c r="EQ9" i="2"/>
  <c r="EQ11" i="2" s="1"/>
  <c r="EQ13" i="2"/>
  <c r="EQ15" i="2" s="1"/>
  <c r="EQ17" i="2"/>
  <c r="EQ19" i="2" s="1"/>
  <c r="EQ21" i="2"/>
  <c r="EQ23" i="2" s="1"/>
  <c r="EP18" i="2"/>
  <c r="EP14" i="2"/>
  <c r="EQ14" i="2" s="1"/>
  <c r="EP22" i="2"/>
  <c r="EP10" i="2"/>
  <c r="EQ22" i="2" l="1"/>
  <c r="EQ18" i="2"/>
  <c r="EQ10" i="2"/>
  <c r="ES4" i="2"/>
  <c r="ER9" i="2"/>
  <c r="ER11" i="2" s="1"/>
  <c r="ER13" i="2"/>
  <c r="ER15" i="2" s="1"/>
  <c r="ER17" i="2"/>
  <c r="ER19" i="2" s="1"/>
  <c r="ER21" i="2"/>
  <c r="ER23" i="2" s="1"/>
  <c r="ET4" i="2" l="1"/>
  <c r="ES9" i="2"/>
  <c r="ES11" i="2" s="1"/>
  <c r="ES13" i="2"/>
  <c r="ES15" i="2" s="1"/>
  <c r="ES17" i="2"/>
  <c r="ES19" i="2" s="1"/>
  <c r="ES21" i="2"/>
  <c r="ES23" i="2" s="1"/>
  <c r="ER10" i="2"/>
  <c r="ER22" i="2"/>
  <c r="ER14" i="2"/>
  <c r="ER18" i="2"/>
  <c r="ES10" i="2" l="1"/>
  <c r="ES14" i="2"/>
  <c r="ES22" i="2"/>
  <c r="ES18" i="2"/>
  <c r="EU4" i="2"/>
  <c r="ET9" i="2"/>
  <c r="ET11" i="2" s="1"/>
  <c r="ET21" i="2"/>
  <c r="ET23" i="2" s="1"/>
  <c r="ET13" i="2"/>
  <c r="ET15" i="2" s="1"/>
  <c r="ET17" i="2"/>
  <c r="ET19" i="2" s="1"/>
  <c r="ET18" i="2" l="1"/>
  <c r="EV4" i="2"/>
  <c r="EU17" i="2"/>
  <c r="EU19" i="2" s="1"/>
  <c r="EU21" i="2"/>
  <c r="EU23" i="2" s="1"/>
  <c r="EU9" i="2"/>
  <c r="EU11" i="2" s="1"/>
  <c r="EU13" i="2"/>
  <c r="EU15" i="2" s="1"/>
  <c r="ET14" i="2"/>
  <c r="ET10" i="2"/>
  <c r="ET22" i="2"/>
  <c r="EU10" i="2" l="1"/>
  <c r="EU14" i="2"/>
  <c r="EW4" i="2"/>
  <c r="EV21" i="2"/>
  <c r="EV23" i="2" s="1"/>
  <c r="EV13" i="2"/>
  <c r="EV15" i="2" s="1"/>
  <c r="EV9" i="2"/>
  <c r="EV11" i="2" s="1"/>
  <c r="EV17" i="2"/>
  <c r="EV19" i="2" s="1"/>
  <c r="EU22" i="2"/>
  <c r="EU18" i="2"/>
  <c r="EV22" i="2" l="1"/>
  <c r="EX4" i="2"/>
  <c r="EW13" i="2"/>
  <c r="EW15" i="2" s="1"/>
  <c r="EW17" i="2"/>
  <c r="EW19" i="2" s="1"/>
  <c r="EW21" i="2"/>
  <c r="EW23" i="2" s="1"/>
  <c r="EW9" i="2"/>
  <c r="EW11" i="2" s="1"/>
  <c r="EV14" i="2"/>
  <c r="EW14" i="2" s="1"/>
  <c r="EV18" i="2"/>
  <c r="EV10" i="2"/>
  <c r="EW18" i="2" l="1"/>
  <c r="EY4" i="2"/>
  <c r="EX9" i="2"/>
  <c r="EX11" i="2" s="1"/>
  <c r="EX13" i="2"/>
  <c r="EX15" i="2" s="1"/>
  <c r="EX17" i="2"/>
  <c r="EX19" i="2" s="1"/>
  <c r="EX21" i="2"/>
  <c r="EX23" i="2" s="1"/>
  <c r="EW10" i="2"/>
  <c r="EW22" i="2"/>
  <c r="EX10" i="2" l="1"/>
  <c r="EX18" i="2"/>
  <c r="EZ4" i="2"/>
  <c r="EY9" i="2"/>
  <c r="EY11" i="2" s="1"/>
  <c r="EY13" i="2"/>
  <c r="EY15" i="2" s="1"/>
  <c r="EY17" i="2"/>
  <c r="EY19" i="2" s="1"/>
  <c r="EY21" i="2"/>
  <c r="EY23" i="2" s="1"/>
  <c r="EX22" i="2"/>
  <c r="EX14" i="2"/>
  <c r="EY22" i="2" l="1"/>
  <c r="EY18" i="2"/>
  <c r="FA4" i="2"/>
  <c r="EZ9" i="2"/>
  <c r="EZ11" i="2" s="1"/>
  <c r="EZ13" i="2"/>
  <c r="EZ15" i="2" s="1"/>
  <c r="EZ17" i="2"/>
  <c r="EZ19" i="2" s="1"/>
  <c r="EZ21" i="2"/>
  <c r="EZ23" i="2" s="1"/>
  <c r="EY14" i="2"/>
  <c r="EY10" i="2"/>
  <c r="EZ14" i="2" l="1"/>
  <c r="FB4" i="2"/>
  <c r="FA9" i="2"/>
  <c r="FA11" i="2" s="1"/>
  <c r="FA13" i="2"/>
  <c r="FA15" i="2" s="1"/>
  <c r="FA17" i="2"/>
  <c r="FA19" i="2" s="1"/>
  <c r="FA21" i="2"/>
  <c r="FA23" i="2" s="1"/>
  <c r="EZ22" i="2"/>
  <c r="EZ10" i="2"/>
  <c r="FA10" i="2" s="1"/>
  <c r="EZ18" i="2"/>
  <c r="FA18" i="2" l="1"/>
  <c r="FA22" i="2"/>
  <c r="FA14" i="2"/>
  <c r="FC4" i="2"/>
  <c r="FB9" i="2"/>
  <c r="FB11" i="2" s="1"/>
  <c r="FB13" i="2"/>
  <c r="FB15" i="2" s="1"/>
  <c r="FB17" i="2"/>
  <c r="FB19" i="2" s="1"/>
  <c r="FB21" i="2"/>
  <c r="FB23" i="2" s="1"/>
  <c r="FD4" i="2" l="1"/>
  <c r="FC21" i="2"/>
  <c r="FC23" i="2" s="1"/>
  <c r="FC9" i="2"/>
  <c r="FC11" i="2" s="1"/>
  <c r="FC13" i="2"/>
  <c r="FC15" i="2" s="1"/>
  <c r="FC17" i="2"/>
  <c r="FC19" i="2" s="1"/>
  <c r="FB18" i="2"/>
  <c r="FB14" i="2"/>
  <c r="FB22" i="2"/>
  <c r="FB10" i="2"/>
  <c r="FC14" i="2" l="1"/>
  <c r="FC22" i="2"/>
  <c r="FC18" i="2"/>
  <c r="FC10" i="2"/>
  <c r="FE4" i="2"/>
  <c r="FD21" i="2"/>
  <c r="FD23" i="2" s="1"/>
  <c r="FD9" i="2"/>
  <c r="FD11" i="2" s="1"/>
  <c r="FD17" i="2"/>
  <c r="FD19" i="2" s="1"/>
  <c r="FD13" i="2"/>
  <c r="FD15" i="2" s="1"/>
  <c r="FD10" i="2" l="1"/>
  <c r="FD22" i="2"/>
  <c r="FF4" i="2"/>
  <c r="FE13" i="2"/>
  <c r="FE15" i="2" s="1"/>
  <c r="FE17" i="2"/>
  <c r="FE19" i="2" s="1"/>
  <c r="FE21" i="2"/>
  <c r="FE23" i="2" s="1"/>
  <c r="FE9" i="2"/>
  <c r="FE11" i="2" s="1"/>
  <c r="FD18" i="2"/>
  <c r="FD14" i="2"/>
  <c r="FG4" i="2" l="1"/>
  <c r="FF9" i="2"/>
  <c r="FF11" i="2" s="1"/>
  <c r="FF13" i="2"/>
  <c r="FF15" i="2" s="1"/>
  <c r="FF17" i="2"/>
  <c r="FF19" i="2" s="1"/>
  <c r="FF21" i="2"/>
  <c r="FF23" i="2" s="1"/>
  <c r="FE22" i="2"/>
  <c r="FE18" i="2"/>
  <c r="FE14" i="2"/>
  <c r="FF14" i="2" s="1"/>
  <c r="FE10" i="2"/>
  <c r="FF18" i="2" l="1"/>
  <c r="FF22" i="2"/>
  <c r="FF10" i="2"/>
  <c r="FH4" i="2"/>
  <c r="FG13" i="2"/>
  <c r="FG15" i="2" s="1"/>
  <c r="FG9" i="2"/>
  <c r="FG11" i="2" s="1"/>
  <c r="FG17" i="2"/>
  <c r="FG19" i="2" s="1"/>
  <c r="FG21" i="2"/>
  <c r="FG23" i="2" s="1"/>
  <c r="FH13" i="2" l="1"/>
  <c r="FH15" i="2" s="1"/>
  <c r="FH9" i="2"/>
  <c r="FH11" i="2" s="1"/>
  <c r="FH17" i="2"/>
  <c r="FH19" i="2" s="1"/>
  <c r="FI4" i="2"/>
  <c r="FH21" i="2"/>
  <c r="FH23" i="2" s="1"/>
  <c r="FG10" i="2"/>
  <c r="FG22" i="2"/>
  <c r="FG18" i="2"/>
  <c r="FG14" i="2"/>
  <c r="FH14" i="2" s="1"/>
  <c r="FH10" i="2" l="1"/>
  <c r="FH18" i="2"/>
  <c r="FH22" i="2"/>
  <c r="FI13" i="2"/>
  <c r="FI15" i="2" s="1"/>
  <c r="FI21" i="2"/>
  <c r="FI23" i="2" s="1"/>
  <c r="FJ4" i="2"/>
  <c r="FI9" i="2"/>
  <c r="FI11" i="2" s="1"/>
  <c r="FI17" i="2"/>
  <c r="FI19" i="2" s="1"/>
  <c r="FI22" i="2" l="1"/>
  <c r="FI18" i="2"/>
  <c r="FJ13" i="2"/>
  <c r="FJ15" i="2" s="1"/>
  <c r="FJ21" i="2"/>
  <c r="FJ23" i="2" s="1"/>
  <c r="FJ9" i="2"/>
  <c r="FJ11" i="2" s="1"/>
  <c r="FJ17" i="2"/>
  <c r="FJ19" i="2" s="1"/>
  <c r="FK4" i="2"/>
  <c r="FI14" i="2"/>
  <c r="FI10" i="2"/>
  <c r="FJ22" i="2" l="1"/>
  <c r="FJ14" i="2"/>
  <c r="FK13" i="2"/>
  <c r="FK15" i="2" s="1"/>
  <c r="FK17" i="2"/>
  <c r="FK19" i="2" s="1"/>
  <c r="FK21" i="2"/>
  <c r="FK23" i="2" s="1"/>
  <c r="FL4" i="2"/>
  <c r="FK9" i="2"/>
  <c r="FK11" i="2" s="1"/>
  <c r="FJ10" i="2"/>
  <c r="FJ18" i="2"/>
  <c r="FK14" i="2" l="1"/>
  <c r="FK10" i="2"/>
  <c r="FK18" i="2"/>
  <c r="FK22" i="2"/>
  <c r="FL13" i="2"/>
  <c r="FL15" i="2" s="1"/>
  <c r="FL21" i="2"/>
  <c r="FL23" i="2" s="1"/>
  <c r="FM4" i="2"/>
  <c r="FL17" i="2"/>
  <c r="FL19" i="2" s="1"/>
  <c r="FL9" i="2"/>
  <c r="FL11" i="2" s="1"/>
  <c r="FL22" i="2" l="1"/>
  <c r="FL10" i="2"/>
  <c r="FM9" i="2"/>
  <c r="FM11" i="2" s="1"/>
  <c r="FM17" i="2"/>
  <c r="FM19" i="2" s="1"/>
  <c r="FN4" i="2"/>
  <c r="FM13" i="2"/>
  <c r="FM15" i="2" s="1"/>
  <c r="FM21" i="2"/>
  <c r="FM23" i="2" s="1"/>
  <c r="FL18" i="2"/>
  <c r="FL14" i="2"/>
  <c r="FM18" i="2" l="1"/>
  <c r="FM22" i="2"/>
  <c r="FN9" i="2"/>
  <c r="FN11" i="2" s="1"/>
  <c r="FN17" i="2"/>
  <c r="FN19" i="2" s="1"/>
  <c r="FN13" i="2"/>
  <c r="FN15" i="2" s="1"/>
  <c r="FN21" i="2"/>
  <c r="FN23" i="2" s="1"/>
  <c r="FO4" i="2"/>
  <c r="FM14" i="2"/>
  <c r="FN14" i="2" s="1"/>
  <c r="FM10" i="2"/>
  <c r="FO9" i="2" l="1"/>
  <c r="FO11" i="2" s="1"/>
  <c r="FO17" i="2"/>
  <c r="FO19" i="2" s="1"/>
  <c r="FO13" i="2"/>
  <c r="FO15" i="2" s="1"/>
  <c r="FO21" i="2"/>
  <c r="FO23" i="2" s="1"/>
  <c r="FP4" i="2"/>
  <c r="FN22" i="2"/>
  <c r="FN10" i="2"/>
  <c r="FN18" i="2"/>
  <c r="FO10" i="2" l="1"/>
  <c r="FO22" i="2"/>
  <c r="FQ4" i="2"/>
  <c r="FP17" i="2"/>
  <c r="FP19" i="2" s="1"/>
  <c r="FP9" i="2"/>
  <c r="FP11" i="2" s="1"/>
  <c r="FP13" i="2"/>
  <c r="FP15" i="2" s="1"/>
  <c r="FP21" i="2"/>
  <c r="FP23" i="2" s="1"/>
  <c r="FO18" i="2"/>
  <c r="FO14" i="2"/>
  <c r="FP18" i="2" l="1"/>
  <c r="FQ13" i="2"/>
  <c r="FQ15" i="2" s="1"/>
  <c r="FQ21" i="2"/>
  <c r="FQ23" i="2" s="1"/>
  <c r="FR4" i="2"/>
  <c r="FQ9" i="2"/>
  <c r="FQ11" i="2" s="1"/>
  <c r="FQ17" i="2"/>
  <c r="FQ19" i="2" s="1"/>
  <c r="FP10" i="2"/>
  <c r="FP14" i="2"/>
  <c r="FQ14" i="2" s="1"/>
  <c r="FP22" i="2"/>
  <c r="FQ22" i="2" l="1"/>
  <c r="FQ10" i="2"/>
  <c r="FR13" i="2"/>
  <c r="FR15" i="2" s="1"/>
  <c r="FR21" i="2"/>
  <c r="FR23" i="2" s="1"/>
  <c r="FS4" i="2"/>
  <c r="FR9" i="2"/>
  <c r="FR11" i="2" s="1"/>
  <c r="FR17" i="2"/>
  <c r="FR19" i="2" s="1"/>
  <c r="FQ18" i="2"/>
  <c r="FR14" i="2" l="1"/>
  <c r="FS13" i="2"/>
  <c r="FS15" i="2" s="1"/>
  <c r="FS17" i="2"/>
  <c r="FS19" i="2" s="1"/>
  <c r="FS21" i="2"/>
  <c r="FS23" i="2" s="1"/>
  <c r="FT4" i="2"/>
  <c r="FS9" i="2"/>
  <c r="FS11" i="2" s="1"/>
  <c r="FR18" i="2"/>
  <c r="FR22" i="2"/>
  <c r="FR10" i="2"/>
  <c r="FS22" i="2" l="1"/>
  <c r="FS18" i="2"/>
  <c r="FT13" i="2"/>
  <c r="FT15" i="2" s="1"/>
  <c r="FT21" i="2"/>
  <c r="FT23" i="2" s="1"/>
  <c r="FU4" i="2"/>
  <c r="FT9" i="2"/>
  <c r="FT11" i="2" s="1"/>
  <c r="FT17" i="2"/>
  <c r="FT19" i="2" s="1"/>
  <c r="FS10" i="2"/>
  <c r="FS14" i="2"/>
  <c r="FT10" i="2" l="1"/>
  <c r="FU17" i="2"/>
  <c r="FU19" i="2" s="1"/>
  <c r="FU21" i="2"/>
  <c r="FU23" i="2" s="1"/>
  <c r="FU9" i="2"/>
  <c r="FU11" i="2" s="1"/>
  <c r="FU13" i="2"/>
  <c r="FU15" i="2" s="1"/>
  <c r="FV4" i="2"/>
  <c r="FT22" i="2"/>
  <c r="FT14" i="2"/>
  <c r="FT18" i="2"/>
  <c r="FU14" i="2" l="1"/>
  <c r="FU22" i="2"/>
  <c r="FW4" i="2"/>
  <c r="FV13" i="2"/>
  <c r="FV15" i="2" s="1"/>
  <c r="FV17" i="2"/>
  <c r="FV19" i="2" s="1"/>
  <c r="FV9" i="2"/>
  <c r="FV11" i="2" s="1"/>
  <c r="FV21" i="2"/>
  <c r="FV23" i="2" s="1"/>
  <c r="FU18" i="2"/>
  <c r="FU10" i="2"/>
  <c r="FV18" i="2" l="1"/>
  <c r="FW13" i="2"/>
  <c r="FW15" i="2" s="1"/>
  <c r="FX4" i="2"/>
  <c r="FW9" i="2"/>
  <c r="FW11" i="2" s="1"/>
  <c r="FW17" i="2"/>
  <c r="FW19" i="2" s="1"/>
  <c r="FW21" i="2"/>
  <c r="FW23" i="2" s="1"/>
  <c r="FV22" i="2"/>
  <c r="FV10" i="2"/>
  <c r="FV14" i="2"/>
  <c r="FW14" i="2" l="1"/>
  <c r="FW10" i="2"/>
  <c r="FX13" i="2"/>
  <c r="FX15" i="2" s="1"/>
  <c r="FY4" i="2"/>
  <c r="FX17" i="2"/>
  <c r="FX19" i="2" s="1"/>
  <c r="FX9" i="2"/>
  <c r="FX11" i="2" s="1"/>
  <c r="FX21" i="2"/>
  <c r="FX23" i="2" s="1"/>
  <c r="FW22" i="2"/>
  <c r="FW18" i="2"/>
  <c r="FX14" i="2" l="1"/>
  <c r="FX22" i="2"/>
  <c r="FY9" i="2"/>
  <c r="FY11" i="2" s="1"/>
  <c r="FY13" i="2"/>
  <c r="FY15" i="2" s="1"/>
  <c r="FZ4" i="2"/>
  <c r="FY21" i="2"/>
  <c r="FY23" i="2" s="1"/>
  <c r="FY17" i="2"/>
  <c r="FY19" i="2" s="1"/>
  <c r="FX18" i="2"/>
  <c r="FX10" i="2"/>
  <c r="FY10" i="2" l="1"/>
  <c r="FY14" i="2"/>
  <c r="FY18" i="2"/>
  <c r="FZ9" i="2"/>
  <c r="FZ11" i="2" s="1"/>
  <c r="FZ21" i="2"/>
  <c r="FZ23" i="2" s="1"/>
  <c r="FZ13" i="2"/>
  <c r="FZ15" i="2" s="1"/>
  <c r="GA4" i="2"/>
  <c r="FZ17" i="2"/>
  <c r="FZ19" i="2" s="1"/>
  <c r="FY22" i="2"/>
  <c r="FZ18" i="2" l="1"/>
  <c r="FZ10" i="2"/>
  <c r="GA21" i="2"/>
  <c r="GA23" i="2" s="1"/>
  <c r="GA9" i="2"/>
  <c r="GA11" i="2" s="1"/>
  <c r="GA13" i="2"/>
  <c r="GA15" i="2" s="1"/>
  <c r="GB4" i="2"/>
  <c r="GA17" i="2"/>
  <c r="GA19" i="2" s="1"/>
  <c r="FZ22" i="2"/>
  <c r="FZ14" i="2"/>
  <c r="GA22" i="2" l="1"/>
  <c r="GB21" i="2"/>
  <c r="GB23" i="2" s="1"/>
  <c r="GB9" i="2"/>
  <c r="GB11" i="2" s="1"/>
  <c r="GB13" i="2"/>
  <c r="GB15" i="2" s="1"/>
  <c r="GC4" i="2"/>
  <c r="GB17" i="2"/>
  <c r="GB19" i="2" s="1"/>
  <c r="GA10" i="2"/>
  <c r="GA14" i="2"/>
  <c r="GA18" i="2"/>
  <c r="GB10" i="2" l="1"/>
  <c r="GB14" i="2"/>
  <c r="GC17" i="2"/>
  <c r="GC19" i="2" s="1"/>
  <c r="GC21" i="2"/>
  <c r="GC23" i="2" s="1"/>
  <c r="GC9" i="2"/>
  <c r="GC11" i="2" s="1"/>
  <c r="GD4" i="2"/>
  <c r="GC13" i="2"/>
  <c r="GC15" i="2" s="1"/>
  <c r="GB18" i="2"/>
  <c r="GC18" i="2" s="1"/>
  <c r="GB22" i="2"/>
  <c r="GC14" i="2" l="1"/>
  <c r="GE4" i="2"/>
  <c r="GD13" i="2"/>
  <c r="GD15" i="2" s="1"/>
  <c r="GD17" i="2"/>
  <c r="GD19" i="2" s="1"/>
  <c r="GD21" i="2"/>
  <c r="GD23" i="2" s="1"/>
  <c r="GD9" i="2"/>
  <c r="GD11" i="2" s="1"/>
  <c r="GC22" i="2"/>
  <c r="GC10" i="2"/>
  <c r="GD22" i="2" l="1"/>
  <c r="GE13" i="2"/>
  <c r="GE15" i="2" s="1"/>
  <c r="GF4" i="2"/>
  <c r="GE17" i="2"/>
  <c r="GE19" i="2" s="1"/>
  <c r="GE21" i="2"/>
  <c r="GE23" i="2" s="1"/>
  <c r="GE9" i="2"/>
  <c r="GE11" i="2" s="1"/>
  <c r="GD14" i="2"/>
  <c r="GD10" i="2"/>
  <c r="GD18" i="2"/>
  <c r="GE14" i="2" l="1"/>
  <c r="GF13" i="2"/>
  <c r="GF15" i="2" s="1"/>
  <c r="GF9" i="2"/>
  <c r="GF11" i="2" s="1"/>
  <c r="GG4" i="2"/>
  <c r="GF17" i="2"/>
  <c r="GF19" i="2" s="1"/>
  <c r="GF21" i="2"/>
  <c r="GF23" i="2" s="1"/>
  <c r="GE10" i="2"/>
  <c r="GF14" i="2"/>
  <c r="GE18" i="2"/>
  <c r="GE22" i="2"/>
  <c r="GF10" i="2" l="1"/>
  <c r="GF18" i="2"/>
  <c r="GG9" i="2"/>
  <c r="GG11" i="2" s="1"/>
  <c r="GG21" i="2"/>
  <c r="GG23" i="2" s="1"/>
  <c r="GG13" i="2"/>
  <c r="GG15" i="2" s="1"/>
  <c r="GH4" i="2"/>
  <c r="GG17" i="2"/>
  <c r="GG19" i="2" s="1"/>
  <c r="GF22" i="2"/>
  <c r="GG18" i="2" l="1"/>
  <c r="GG10" i="2"/>
  <c r="GH9" i="2"/>
  <c r="GH11" i="2" s="1"/>
  <c r="GH13" i="2"/>
  <c r="GH15" i="2" s="1"/>
  <c r="GH17" i="2"/>
  <c r="GH19" i="2" s="1"/>
  <c r="GH21" i="2"/>
  <c r="GH23" i="2" s="1"/>
  <c r="GG22" i="2"/>
  <c r="GG14" i="2"/>
  <c r="GH14" i="2" l="1"/>
  <c r="GH22" i="2"/>
  <c r="GH10" i="2"/>
  <c r="GH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Pricha</author>
    <author>DAD</author>
  </authors>
  <commentList>
    <comment ref="B4" authorId="0" shapeId="0" xr:uid="{187C34AC-B2FA-4CFD-9F02-DDD7A66BD846}">
      <text>
        <r>
          <rPr>
            <b/>
            <sz val="9"/>
            <color indexed="81"/>
            <rFont val="Tahoma"/>
            <family val="2"/>
          </rPr>
          <t>p
= Innovation parameter 
= Proportion who will adopt on their own
= Parameter that must be estimated using WB!
= Adjustable Cell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" authorId="0" shapeId="0" xr:uid="{D7E736C0-F546-4F69-9D5E-64F419DFBFC7}">
      <text>
        <r>
          <rPr>
            <b/>
            <sz val="9"/>
            <color indexed="81"/>
            <rFont val="Tahoma"/>
            <family val="2"/>
          </rPr>
          <t>q
= Imitation parameter 
= Proportion who will imitate
= Parameter that must be estimated using WB!
= Adjustable Cell</t>
        </r>
      </text>
    </comment>
    <comment ref="D4" authorId="0" shapeId="0" xr:uid="{A9C76459-1A41-45E2-AAB9-DA242575F2A0}">
      <text>
        <r>
          <rPr>
            <b/>
            <sz val="9"/>
            <color indexed="81"/>
            <rFont val="Tahoma"/>
            <family val="2"/>
          </rPr>
          <t>m
= population size, e.g., max# of infections
= can be estimated from data using WB!
= can be fixed (rounded to integer after SSE minimization) and made a scenario</t>
        </r>
      </text>
    </comment>
    <comment ref="K6" authorId="0" shapeId="0" xr:uid="{E165437A-05DE-44BF-9D9E-8F6913854865}">
      <text>
        <r>
          <rPr>
            <b/>
            <sz val="9"/>
            <color indexed="81"/>
            <rFont val="Tahoma"/>
            <family val="2"/>
          </rPr>
          <t>Enter Cumulative Number of Infections. 
This defines the range of data for all scenarios.
Data source: https://hgis.uw.edu/virus/</t>
        </r>
      </text>
    </comment>
    <comment ref="D7" authorId="0" shapeId="0" xr:uid="{3E23AFAA-4FA4-44A0-93FA-A6D3AD5A6729}">
      <text>
        <r>
          <rPr>
            <sz val="9"/>
            <color indexed="81"/>
            <rFont val="Tahoma"/>
            <family val="2"/>
          </rPr>
          <t>The formula of this cell should be adjusted to cover the correct data range.</t>
        </r>
      </text>
    </comment>
    <comment ref="E7" authorId="0" shapeId="0" xr:uid="{61FCAED8-1D1C-4FC1-93D5-6F76F2743F3C}">
      <text>
        <r>
          <rPr>
            <sz val="9"/>
            <color indexed="81"/>
            <rFont val="Tahoma"/>
            <family val="2"/>
          </rPr>
          <t>SST
= Sum of Squared Total
=The formula of this cell should be adjusted to cover the correct data range.</t>
        </r>
      </text>
    </comment>
    <comment ref="B9" authorId="0" shapeId="0" xr:uid="{190DA960-AF30-499E-8EFA-883A46248036}">
      <text>
        <r>
          <rPr>
            <b/>
            <sz val="9"/>
            <color indexed="81"/>
            <rFont val="Tahoma"/>
            <family val="2"/>
          </rPr>
          <t>adjustable cell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9" authorId="0" shapeId="0" xr:uid="{48504587-8AE2-4532-AE5E-40F2D56F582F}">
      <text>
        <r>
          <rPr>
            <b/>
            <sz val="9"/>
            <color indexed="81"/>
            <rFont val="Tahoma"/>
            <family val="2"/>
          </rPr>
          <t>This cell can be made adjustable or can be fixed.
If m is made adjustable, then p, q, and m will be determined from the data using WB!
If m is fixed, then only p and q are determined.  Then this cell should be made "Remove Adjustable" before optimization using WB!</t>
        </r>
      </text>
    </comment>
    <comment ref="K10" authorId="1" shapeId="0" xr:uid="{00000000-0006-0000-0000-000002000000}">
      <text>
        <r>
          <rPr>
            <sz val="8"/>
            <color indexed="81"/>
            <rFont val="Tahoma"/>
            <family val="2"/>
          </rPr>
          <t xml:space="preserve">Not Quite correct because these are continuous formulas
</t>
        </r>
      </text>
    </comment>
    <comment ref="A11" authorId="0" shapeId="0" xr:uid="{70135B1C-57C0-489F-9B53-ADDAA798CE3D}">
      <text>
        <r>
          <rPr>
            <sz val="9"/>
            <color indexed="81"/>
            <rFont val="Tahoma"/>
            <family val="2"/>
          </rPr>
          <t>SSE = Sum of Squared Errors, to be minimized for the scenario.
The formula of this cell should be adjusted to cover the correct data range.</t>
        </r>
      </text>
    </comment>
    <comment ref="K14" authorId="1" shapeId="0" xr:uid="{00000000-0006-0000-0000-000003000000}">
      <text>
        <r>
          <rPr>
            <sz val="8"/>
            <color indexed="81"/>
            <rFont val="Tahoma"/>
            <family val="2"/>
          </rPr>
          <t xml:space="preserve">Not Quite correct because these are continuous formulas
</t>
        </r>
      </text>
    </comment>
    <comment ref="A15" authorId="0" shapeId="0" xr:uid="{446BC787-D26A-4CAD-AA79-14F3146C3F8C}">
      <text>
        <r>
          <rPr>
            <sz val="9"/>
            <color indexed="81"/>
            <rFont val="Tahoma"/>
            <family val="2"/>
          </rPr>
          <t>SSE = Sum of Squared Errors, to be minimized for the scenario.
The formula of this cell should be adjusted to cover the correct data range.</t>
        </r>
      </text>
    </comment>
    <comment ref="K18" authorId="1" shapeId="0" xr:uid="{00000000-0006-0000-0000-000004000000}">
      <text>
        <r>
          <rPr>
            <sz val="8"/>
            <color indexed="81"/>
            <rFont val="Tahoma"/>
            <family val="2"/>
          </rPr>
          <t xml:space="preserve">Not Quite correct because these are continuous formulas
</t>
        </r>
      </text>
    </comment>
    <comment ref="A19" authorId="0" shapeId="0" xr:uid="{0A7D3176-5F51-49C0-BBA5-33942E59BD3F}">
      <text>
        <r>
          <rPr>
            <sz val="9"/>
            <color indexed="81"/>
            <rFont val="Tahoma"/>
            <family val="2"/>
          </rPr>
          <t xml:space="preserve">SSE = Sum of Squared Errors, to be minimized for the scenario.
The formula of this cell should be adjusted to cover the correct data range.
</t>
        </r>
      </text>
    </comment>
    <comment ref="K22" authorId="1" shapeId="0" xr:uid="{00000000-0006-0000-0000-000005000000}">
      <text>
        <r>
          <rPr>
            <sz val="8"/>
            <color indexed="81"/>
            <rFont val="Tahoma"/>
            <family val="2"/>
          </rPr>
          <t xml:space="preserve">Not Quite correct because these are continuous formulas
</t>
        </r>
      </text>
    </comment>
    <comment ref="A23" authorId="0" shapeId="0" xr:uid="{5FB66566-6703-49FC-B27F-663A14E517B4}">
      <text>
        <r>
          <rPr>
            <sz val="9"/>
            <color indexed="81"/>
            <rFont val="Tahoma"/>
            <family val="2"/>
          </rPr>
          <t xml:space="preserve">SSE = Sum of Squared Errors, to be minimized for the scenario.
The formula of this cell should be adjusted to cover the correct data range.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Pricha</author>
    <author>DAD</author>
  </authors>
  <commentList>
    <comment ref="B4" authorId="0" shapeId="0" xr:uid="{00F5D13A-A4D1-40DA-AD35-AA29046ED235}">
      <text>
        <r>
          <rPr>
            <b/>
            <sz val="9"/>
            <color indexed="81"/>
            <rFont val="Tahoma"/>
            <family val="2"/>
          </rPr>
          <t>p
= Innovation parameter 
= Proportion who will adopt on their own
= Parameter that must be estimated using WB!
= Adjustable Cell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" authorId="0" shapeId="0" xr:uid="{AE01FA5D-B264-497E-B7E9-703369B952DC}">
      <text>
        <r>
          <rPr>
            <b/>
            <sz val="9"/>
            <color indexed="81"/>
            <rFont val="Tahoma"/>
            <family val="2"/>
          </rPr>
          <t>q
= Imitation parameter 
= Proportion who will imitate
= Parameter that must be estimated using WB!
= Adjustable Cell</t>
        </r>
      </text>
    </comment>
    <comment ref="D4" authorId="0" shapeId="0" xr:uid="{4C63227C-D4E3-4961-91AF-983033857FB8}">
      <text>
        <r>
          <rPr>
            <b/>
            <sz val="9"/>
            <color indexed="81"/>
            <rFont val="Tahoma"/>
            <family val="2"/>
          </rPr>
          <t>m
= population size, e.g., max# of infections
= can be estimated from data using WB!
= can be fixed (rounded to integer after SSE minimization) and made a scenario</t>
        </r>
      </text>
    </comment>
    <comment ref="K6" authorId="0" shapeId="0" xr:uid="{DD70EA85-D1B1-4C4F-9D03-8364B3BD64B0}">
      <text>
        <r>
          <rPr>
            <b/>
            <sz val="9"/>
            <color indexed="81"/>
            <rFont val="Tahoma"/>
            <family val="2"/>
          </rPr>
          <t>Enter Cumulative Number of Infections. 
This defines the range of data for all scenarios.
Data source: https://hgis.uw.edu/virus/</t>
        </r>
      </text>
    </comment>
    <comment ref="D7" authorId="0" shapeId="0" xr:uid="{AFE03C16-1040-43FB-B550-E7C3BEB3F232}">
      <text>
        <r>
          <rPr>
            <sz val="9"/>
            <color indexed="81"/>
            <rFont val="Tahoma"/>
            <family val="2"/>
          </rPr>
          <t>The formula of this cell should be adjusted to cover the correct data range.</t>
        </r>
      </text>
    </comment>
    <comment ref="E7" authorId="0" shapeId="0" xr:uid="{3EA0116C-D5AF-49D3-9860-DAF1F1CE3638}">
      <text>
        <r>
          <rPr>
            <sz val="9"/>
            <color indexed="81"/>
            <rFont val="Tahoma"/>
            <family val="2"/>
          </rPr>
          <t>SST
= Sum of Squared Total
=The formula of this cell should be adjusted to cover the correct data range.</t>
        </r>
      </text>
    </comment>
    <comment ref="B9" authorId="0" shapeId="0" xr:uid="{0A12D69C-11B2-4E23-888F-297A2C5C18EC}">
      <text>
        <r>
          <rPr>
            <b/>
            <sz val="9"/>
            <color indexed="81"/>
            <rFont val="Tahoma"/>
            <family val="2"/>
          </rPr>
          <t>adjustable cell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9" authorId="0" shapeId="0" xr:uid="{7300F5F8-E4C7-4D9F-B727-7034DCF38F6F}">
      <text>
        <r>
          <rPr>
            <b/>
            <sz val="9"/>
            <color indexed="81"/>
            <rFont val="Tahoma"/>
            <family val="2"/>
          </rPr>
          <t>This cell can be made adjustable or can be fixed.
If m is made adjustable, then p, q, and m will be determined from the data using WB!
If m is fixed, then only p and q are determined.  Then this cell should be made "Remove Adjustable" before optimization using WB!</t>
        </r>
      </text>
    </comment>
    <comment ref="K10" authorId="1" shapeId="0" xr:uid="{1170CEEC-7F75-446E-B184-031D71F12A88}">
      <text>
        <r>
          <rPr>
            <sz val="8"/>
            <color indexed="81"/>
            <rFont val="Tahoma"/>
            <family val="2"/>
          </rPr>
          <t xml:space="preserve">Not Quite correct because these are continuous formulas
</t>
        </r>
      </text>
    </comment>
    <comment ref="A11" authorId="0" shapeId="0" xr:uid="{9CEECDD1-510B-4173-B1F0-A2C0AB181F59}">
      <text>
        <r>
          <rPr>
            <sz val="9"/>
            <color indexed="81"/>
            <rFont val="Tahoma"/>
            <family val="2"/>
          </rPr>
          <t>SSE = Sum of Squared Errors, to be minimized for the scenario.
The formula of this cell should be adjusted to cover the correct data range.</t>
        </r>
      </text>
    </comment>
    <comment ref="K14" authorId="1" shapeId="0" xr:uid="{13DA2E4F-72EF-4ED3-AD02-73CF3ADB7EF1}">
      <text>
        <r>
          <rPr>
            <sz val="8"/>
            <color indexed="81"/>
            <rFont val="Tahoma"/>
            <family val="2"/>
          </rPr>
          <t xml:space="preserve">Not Quite correct because these are continuous formulas
</t>
        </r>
      </text>
    </comment>
    <comment ref="A15" authorId="0" shapeId="0" xr:uid="{0CD89F1D-3762-4340-A8EA-67120DA49479}">
      <text>
        <r>
          <rPr>
            <sz val="9"/>
            <color indexed="81"/>
            <rFont val="Tahoma"/>
            <family val="2"/>
          </rPr>
          <t>SSE = Sum of Squared Errors, to be minimized for the scenario.
The formula of this cell should be adjusted to cover the correct data range.</t>
        </r>
      </text>
    </comment>
    <comment ref="K18" authorId="1" shapeId="0" xr:uid="{358E2D3C-7F85-4DB3-AFF9-A40DB07B5EE9}">
      <text>
        <r>
          <rPr>
            <sz val="8"/>
            <color indexed="81"/>
            <rFont val="Tahoma"/>
            <family val="2"/>
          </rPr>
          <t xml:space="preserve">Not Quite correct because these are continuous formulas
</t>
        </r>
      </text>
    </comment>
    <comment ref="A19" authorId="0" shapeId="0" xr:uid="{8507D872-2767-4BAC-BE5C-5067BEB92A3B}">
      <text>
        <r>
          <rPr>
            <sz val="9"/>
            <color indexed="81"/>
            <rFont val="Tahoma"/>
            <family val="2"/>
          </rPr>
          <t xml:space="preserve">SSE = Sum of Squared Errors, to be minimized for the scenario.
The formula of this cell should be adjusted to cover the correct data range.
</t>
        </r>
      </text>
    </comment>
    <comment ref="K22" authorId="1" shapeId="0" xr:uid="{35F951D6-9BEF-4839-8438-DC49BC309C8D}">
      <text>
        <r>
          <rPr>
            <sz val="8"/>
            <color indexed="81"/>
            <rFont val="Tahoma"/>
            <family val="2"/>
          </rPr>
          <t xml:space="preserve">Not Quite correct because these are continuous formulas
</t>
        </r>
      </text>
    </comment>
    <comment ref="A23" authorId="0" shapeId="0" xr:uid="{186D752E-B11E-4724-9116-223D8683456B}">
      <text>
        <r>
          <rPr>
            <sz val="9"/>
            <color indexed="81"/>
            <rFont val="Tahoma"/>
            <family val="2"/>
          </rPr>
          <t xml:space="preserve">SSE = Sum of Squared Errors, to be minimized for the scenario.
The formula of this cell should be adjusted to cover the correct data range.
</t>
        </r>
      </text>
    </comment>
  </commentList>
</comments>
</file>

<file path=xl/sharedStrings.xml><?xml version="1.0" encoding="utf-8"?>
<sst xmlns="http://schemas.openxmlformats.org/spreadsheetml/2006/main" count="232" uniqueCount="149">
  <si>
    <t>p</t>
  </si>
  <si>
    <t>q</t>
  </si>
  <si>
    <t>m</t>
  </si>
  <si>
    <t>T</t>
  </si>
  <si>
    <t>Y(T)</t>
  </si>
  <si>
    <t>S(T)</t>
  </si>
  <si>
    <t>T*</t>
  </si>
  <si>
    <t>S(T*)</t>
  </si>
  <si>
    <t>pm</t>
  </si>
  <si>
    <t>Y(T*)</t>
  </si>
  <si>
    <t>p+q</t>
  </si>
  <si>
    <t>E(T)</t>
  </si>
  <si>
    <t>COVID-19 Thailand</t>
  </si>
  <si>
    <t xml:space="preserve"> What'sBest!ฎ 16.0.2.5 (Sep 12, 2019) - Lib.:12.0.3977.166 - 64-bit - Status Report -</t>
  </si>
  <si>
    <t xml:space="preserve"> - pricha@m-focus.co.th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</si>
  <si>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</si>
  <si>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</si>
  <si>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</si>
  <si>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2         Unlimited</t>
  </si>
  <si>
    <t xml:space="preserve">         Continuous                     2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</si>
  <si>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</si>
  <si>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</si>
  <si>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</si>
  <si>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    Constraints                        0         Unlimited</t>
  </si>
  <si>
    <t xml:space="preserve"> MODEL TYPE:</t>
  </si>
  <si>
    <t>Nonlinear (Nonlinear Program)</t>
  </si>
  <si>
    <t xml:space="preserve"> SOLUTION STATUS:        </t>
  </si>
  <si>
    <t>LOCALLY OPTIMAL (see messages below)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</si>
  <si>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</si>
  <si>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</si>
  <si>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</si>
  <si>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</si>
  <si>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>. . .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</si>
  <si>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</si>
  <si>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</si>
  <si>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</si>
  <si>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</si>
  <si>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</si>
  <si>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</si>
  <si>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</si>
  <si>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</si>
  <si>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</si>
  <si>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</si>
  <si>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</si>
  <si>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</si>
  <si>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</si>
  <si>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</si>
  <si>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ERROR / WARNING MESSAGES:</t>
  </si>
  <si>
    <t xml:space="preserve"> ***WARNING***</t>
  </si>
  <si>
    <t xml:space="preserve">   Unsupported Value in the Name List (Help Reference: NAME):</t>
  </si>
  <si>
    <t xml:space="preserve">   Define Name with a numeric value, or a single range. Multiple ranges, Formula,</t>
  </si>
  <si>
    <t xml:space="preserve">   or external links are not fully supported.</t>
  </si>
  <si>
    <t xml:space="preserve">   Name will be taken as a - 0 - number.</t>
  </si>
  <si>
    <t xml:space="preserve">   Name:   A</t>
  </si>
  <si>
    <t xml:space="preserve">   Name:   B</t>
  </si>
  <si>
    <t xml:space="preserve">   Name:   M</t>
  </si>
  <si>
    <t xml:space="preserve">   Name:   P</t>
  </si>
  <si>
    <t xml:space="preserve">   Name:   Q</t>
  </si>
  <si>
    <t xml:space="preserve">   No Constraint Cells (Help Reference: NOCONST):</t>
  </si>
  <si>
    <t xml:space="preserve">   The solver recognized no valid constraints. The model either contained</t>
  </si>
  <si>
    <t xml:space="preserve">   no constraint functions or only constraint functions that did not depend</t>
  </si>
  <si>
    <t xml:space="preserve">   on any adjustable cells. If the model was developed for an earlier</t>
  </si>
  <si>
    <t xml:space="preserve">   version of What'sBest, the constraints may need to be converted to the</t>
  </si>
  <si>
    <t xml:space="preserve">   current format for constraint functions.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</si>
  <si>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</si>
  <si>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</si>
  <si>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</si>
  <si>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</si>
  <si>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</si>
  <si>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</si>
  <si>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</si>
  <si>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</si>
  <si>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</si>
  <si>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</si>
  <si>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</si>
  <si>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 xml:space="preserve"> End of Report</t>
  </si>
  <si>
    <t xml:space="preserve"> DATE GENERATED:</t>
  </si>
  <si>
    <t>Max # Infections</t>
  </si>
  <si>
    <t>Cum # infections</t>
  </si>
  <si>
    <t>Actual # infections</t>
  </si>
  <si>
    <t xml:space="preserve">   Name:   SOLVER_ADJ</t>
  </si>
  <si>
    <t xml:space="preserve">   Name:   SOLVER_LHS1</t>
  </si>
  <si>
    <t xml:space="preserve">   Name:   SOLVER_LHS2</t>
  </si>
  <si>
    <t xml:space="preserve">   Name:   SOLVER_LHS3</t>
  </si>
  <si>
    <t xml:space="preserve">   Name:   SOLVER_LHS4</t>
  </si>
  <si>
    <t xml:space="preserve">   Name:   SOLVER_LHS5</t>
  </si>
  <si>
    <t xml:space="preserve">   Name:   SOLVER_OPT</t>
  </si>
  <si>
    <t xml:space="preserve">   Name:   SOLVER_RHS2</t>
  </si>
  <si>
    <t>Error^2</t>
  </si>
  <si>
    <t>(Y-Ybar)^2</t>
  </si>
  <si>
    <t>Ybar</t>
  </si>
  <si>
    <t>SST</t>
  </si>
  <si>
    <t>R^2</t>
  </si>
  <si>
    <t>Scenario</t>
  </si>
  <si>
    <t>%Fit</t>
  </si>
  <si>
    <t>Decrease</t>
  </si>
  <si>
    <t>Average</t>
  </si>
  <si>
    <t>Ability to control/limit the max #infections</t>
  </si>
  <si>
    <t>Max # of</t>
  </si>
  <si>
    <t>Peak</t>
  </si>
  <si>
    <t>Estimated</t>
  </si>
  <si>
    <t>infections</t>
  </si>
  <si>
    <t>Date</t>
  </si>
  <si>
    <t>Infection</t>
  </si>
  <si>
    <t>Date Zero</t>
  </si>
  <si>
    <t>Infections</t>
  </si>
  <si>
    <t>Count</t>
  </si>
  <si>
    <t>Cum# of T</t>
  </si>
  <si>
    <t>Period-T #</t>
  </si>
  <si>
    <t>Pandemic Graphing using What'sBest! to Minimize SSE</t>
  </si>
  <si>
    <t>Keywords: Bass model, Chain reaction, Contagion, COVID-19, Diffusion, Epidemic, Estimation, Multi-period, Pandemic;</t>
  </si>
  <si>
    <t xml:space="preserve">https://hgis.uw.edu/virus/ </t>
  </si>
  <si>
    <t>Forecast Scenarios as of 24Apr2020</t>
  </si>
  <si>
    <t>COVID19-MMMDD.xlsx:  Bass Diffusion Model - Forecast of Covid-19 Infections in Illinois</t>
  </si>
  <si>
    <t>Data Source:</t>
  </si>
  <si>
    <t xml:space="preserve">   Total Cells                       3532</t>
  </si>
  <si>
    <t xml:space="preserve">     Numerics                        3532</t>
  </si>
  <si>
    <t xml:space="preserve">       Constants                     3512</t>
  </si>
  <si>
    <t xml:space="preserve">       Formulas                        18</t>
  </si>
  <si>
    <t xml:space="preserve">   Nonlinears                          11         Unlimited</t>
  </si>
  <si>
    <t xml:space="preserve">   Coefficients                        60</t>
  </si>
  <si>
    <t xml:space="preserve">   Minimum coefficient value:        1  on Illinois-Weekly!F21</t>
  </si>
  <si>
    <t xml:space="preserve">   Minimum coefficient in formula:   Illinois-Weekly!F21</t>
  </si>
  <si>
    <t xml:space="preserve">   Maximum coefficient value:        1  on Illinois-Weekly!F21</t>
  </si>
  <si>
    <t xml:space="preserve">   Maximum coefficient in formula:   Illinois-Weekly!F21</t>
  </si>
  <si>
    <t xml:space="preserve">   Illinois-Weekly!M21</t>
  </si>
  <si>
    <t xml:space="preserve">   Illinois-Weekly!N21</t>
  </si>
  <si>
    <t xml:space="preserve">   Illinois-Weekly!O21</t>
  </si>
  <si>
    <t xml:space="preserve">   Illinois-Weekly!P21</t>
  </si>
  <si>
    <t xml:space="preserve">   Illinois-Weekly!Q21</t>
  </si>
  <si>
    <t xml:space="preserve">   Illinois-Weekly!R21</t>
  </si>
  <si>
    <t xml:space="preserve">   Illinois-Weekly!S21</t>
  </si>
  <si>
    <t xml:space="preserve">   Illinois-Weekly!T21</t>
  </si>
  <si>
    <t xml:space="preserve">   Illinois-Weekly!M23</t>
  </si>
  <si>
    <t xml:space="preserve">   Illinois-Weekly!N23</t>
  </si>
  <si>
    <t xml:space="preserve">   Illinois-Weekly!O23</t>
  </si>
  <si>
    <t xml:space="preserve">   Illinois-Weekly!P23</t>
  </si>
  <si>
    <t xml:space="preserve">   Illinois-Weekly!Q23</t>
  </si>
  <si>
    <t xml:space="preserve">   Illinois-Weekly!R23</t>
  </si>
  <si>
    <t xml:space="preserve">   Illinois-Weekly!S23</t>
  </si>
  <si>
    <t xml:space="preserve">   Illinois-Weekly!T23</t>
  </si>
  <si>
    <t xml:space="preserve">   Illinois-Weekly!B21</t>
  </si>
  <si>
    <t xml:space="preserve">   Illinois-Weekly!C21</t>
  </si>
  <si>
    <t xml:space="preserve">   Illinois-Weekly!F21</t>
  </si>
  <si>
    <t>Multistart   -   Best Run Index: 2</t>
  </si>
  <si>
    <t>Week</t>
  </si>
  <si>
    <t>Week 0-Infectns</t>
  </si>
  <si>
    <t>COVID19-MMMDD.xlsx:  Bass Diffusion Model - Forecast of Covid-19 Infections in Illinois - Weekly Data</t>
  </si>
  <si>
    <t>Forecast Scenarios end of week 24Apr2020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</si>
</sst>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"/>
    <numFmt numFmtId="165" formatCode="0.000"/>
    <numFmt numFmtId="166" formatCode="0.0"/>
    <numFmt numFmtId="167" formatCode="#,##0.0##############"/>
    <numFmt numFmtId="168" formatCode="mmm\ dd\,\ yyyy"/>
    <numFmt numFmtId="169" formatCode="hh:mm\ AM/PM"/>
  </numFmts>
  <fonts count="23" x14ac:knownFonts="1">
    <font>
      <sz val="12"/>
      <name val="Tahoma"/>
      <charset val="222"/>
    </font>
    <font>
      <sz val="8"/>
      <name val="Tahoma"/>
      <family val="2"/>
    </font>
    <font>
      <sz val="10"/>
      <name val="Tahoma"/>
      <family val="2"/>
    </font>
    <font>
      <sz val="8"/>
      <color indexed="81"/>
      <name val="Tahoma"/>
      <family val="2"/>
    </font>
    <font>
      <sz val="10"/>
      <color rgb="FF0070C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sz val="16"/>
      <name val="Tahoma"/>
      <family val="2"/>
    </font>
    <font>
      <sz val="12"/>
      <name val="Tahoma"/>
      <family val="2"/>
    </font>
    <font>
      <sz val="10"/>
      <color indexed="12"/>
      <name val="Tahoma"/>
      <family val="2"/>
    </font>
    <font>
      <sz val="9"/>
      <name val="Courier"/>
    </font>
    <font>
      <sz val="9"/>
      <color indexed="10"/>
      <name val="Courier"/>
    </font>
    <font>
      <sz val="10"/>
      <color theme="0"/>
      <name val="Tahoma"/>
      <family val="2"/>
    </font>
    <font>
      <sz val="11"/>
      <color theme="0"/>
      <name val="Tahoma"/>
      <family val="2"/>
    </font>
    <font>
      <b/>
      <sz val="10"/>
      <color rgb="FFFF0000"/>
      <name val="Tahoma"/>
      <family val="2"/>
    </font>
    <font>
      <sz val="12"/>
      <name val="Tahoma"/>
      <family val="2"/>
    </font>
    <font>
      <b/>
      <sz val="10"/>
      <color theme="1"/>
      <name val="Tahoma"/>
      <family val="2"/>
    </font>
    <font>
      <sz val="11"/>
      <name val="Tahoma"/>
      <family val="2"/>
    </font>
    <font>
      <b/>
      <sz val="10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2"/>
      <color theme="10"/>
      <name val="Tahoma"/>
      <family val="2"/>
    </font>
    <font>
      <b/>
      <sz val="10"/>
      <color rgb="FF0000FF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8" fillId="0" borderId="0" applyNumberFormat="0" applyFont="0" applyFill="0" applyBorder="0" applyAlignment="0">
      <protection locked="0"/>
    </xf>
    <xf numFmtId="0" fontId="8" fillId="3" borderId="0" applyNumberFormat="0" applyBorder="0" applyAlignment="0">
      <protection locked="0"/>
    </xf>
    <xf numFmtId="9" fontId="15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5" fontId="2" fillId="0" borderId="0" xfId="0" applyNumberFormat="1" applyFont="1"/>
    <xf numFmtId="2" fontId="2" fillId="0" borderId="0" xfId="0" applyNumberFormat="1" applyFont="1"/>
    <xf numFmtId="166" fontId="2" fillId="0" borderId="0" xfId="0" quotePrefix="1" applyNumberFormat="1" applyFont="1" applyAlignment="1">
      <alignment horizontal="right"/>
    </xf>
    <xf numFmtId="166" fontId="2" fillId="0" borderId="0" xfId="0" applyNumberFormat="1" applyFont="1"/>
    <xf numFmtId="1" fontId="2" fillId="0" borderId="0" xfId="0" applyNumberFormat="1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/>
    <xf numFmtId="0" fontId="2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7" fillId="0" borderId="0" xfId="0" applyFont="1"/>
    <xf numFmtId="0" fontId="10" fillId="0" borderId="0" xfId="0" applyFont="1"/>
    <xf numFmtId="168" fontId="10" fillId="0" borderId="0" xfId="0" applyNumberFormat="1" applyFont="1" applyAlignment="1">
      <alignment horizontal="left"/>
    </xf>
    <xf numFmtId="169" fontId="10" fillId="0" borderId="0" xfId="0" applyNumberFormat="1" applyFont="1" applyAlignment="1">
      <alignment horizontal="left"/>
    </xf>
    <xf numFmtId="0" fontId="11" fillId="0" borderId="0" xfId="0" applyFont="1"/>
    <xf numFmtId="0" fontId="10" fillId="0" borderId="0" xfId="0" applyFont="1" applyAlignment="1">
      <alignment horizontal="left"/>
    </xf>
    <xf numFmtId="167" fontId="10" fillId="0" borderId="0" xfId="0" applyNumberFormat="1" applyFont="1" applyAlignment="1">
      <alignment horizontal="left"/>
    </xf>
    <xf numFmtId="16" fontId="2" fillId="0" borderId="0" xfId="0" applyNumberFormat="1" applyFont="1"/>
    <xf numFmtId="1" fontId="8" fillId="3" borderId="0" xfId="2" applyNumberFormat="1" applyAlignment="1">
      <alignment horizontal="center"/>
      <protection locked="0"/>
    </xf>
    <xf numFmtId="0" fontId="2" fillId="0" borderId="0" xfId="0" applyFont="1" applyAlignment="1">
      <alignment horizontal="left"/>
    </xf>
    <xf numFmtId="1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/>
    <xf numFmtId="0" fontId="12" fillId="4" borderId="1" xfId="0" applyFont="1" applyFill="1" applyBorder="1"/>
    <xf numFmtId="0" fontId="12" fillId="5" borderId="1" xfId="0" applyFont="1" applyFill="1" applyBorder="1"/>
    <xf numFmtId="0" fontId="13" fillId="6" borderId="1" xfId="0" applyFont="1" applyFill="1" applyBorder="1"/>
    <xf numFmtId="0" fontId="6" fillId="0" borderId="0" xfId="0" applyFont="1"/>
    <xf numFmtId="166" fontId="14" fillId="0" borderId="0" xfId="0" applyNumberFormat="1" applyFont="1"/>
    <xf numFmtId="164" fontId="9" fillId="0" borderId="0" xfId="1" applyNumberFormat="1" applyFont="1" applyFill="1" applyAlignment="1" applyProtection="1">
      <protection locked="0"/>
    </xf>
    <xf numFmtId="0" fontId="2" fillId="2" borderId="1" xfId="0" applyFont="1" applyFill="1" applyBorder="1" applyAlignment="1">
      <alignment horizontal="right"/>
    </xf>
    <xf numFmtId="1" fontId="2" fillId="0" borderId="1" xfId="0" applyNumberFormat="1" applyFont="1" applyBorder="1"/>
    <xf numFmtId="0" fontId="4" fillId="0" borderId="0" xfId="0" applyFont="1" applyAlignment="1">
      <alignment horizontal="left" indent="1"/>
    </xf>
    <xf numFmtId="0" fontId="2" fillId="7" borderId="1" xfId="0" applyFont="1" applyFill="1" applyBorder="1" applyAlignment="1">
      <alignment horizontal="center"/>
    </xf>
    <xf numFmtId="10" fontId="2" fillId="7" borderId="1" xfId="3" applyNumberFormat="1" applyFont="1" applyFill="1" applyBorder="1" applyAlignment="1">
      <alignment horizontal="center"/>
    </xf>
    <xf numFmtId="0" fontId="2" fillId="8" borderId="0" xfId="0" applyFont="1" applyFill="1" applyAlignment="1">
      <alignment horizontal="right"/>
    </xf>
    <xf numFmtId="2" fontId="2" fillId="8" borderId="0" xfId="0" applyNumberFormat="1" applyFont="1" applyFill="1"/>
    <xf numFmtId="166" fontId="2" fillId="9" borderId="0" xfId="0" quotePrefix="1" applyNumberFormat="1" applyFont="1" applyFill="1" applyAlignment="1">
      <alignment horizontal="right"/>
    </xf>
    <xf numFmtId="166" fontId="18" fillId="0" borderId="1" xfId="0" applyNumberFormat="1" applyFont="1" applyBorder="1"/>
    <xf numFmtId="0" fontId="18" fillId="0" borderId="1" xfId="0" applyFont="1" applyBorder="1"/>
    <xf numFmtId="1" fontId="2" fillId="11" borderId="0" xfId="0" applyNumberFormat="1" applyFont="1" applyFill="1" applyAlignment="1"/>
    <xf numFmtId="0" fontId="18" fillId="0" borderId="0" xfId="0" applyFont="1" applyAlignment="1">
      <alignment horizontal="right"/>
    </xf>
    <xf numFmtId="166" fontId="14" fillId="12" borderId="1" xfId="0" applyNumberFormat="1" applyFont="1" applyFill="1" applyBorder="1"/>
    <xf numFmtId="0" fontId="14" fillId="12" borderId="1" xfId="0" applyFont="1" applyFill="1" applyBorder="1"/>
    <xf numFmtId="1" fontId="16" fillId="12" borderId="1" xfId="0" applyNumberFormat="1" applyFont="1" applyFill="1" applyBorder="1"/>
    <xf numFmtId="0" fontId="2" fillId="8" borderId="2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8" borderId="8" xfId="0" applyFont="1" applyFill="1" applyBorder="1" applyAlignment="1">
      <alignment horizontal="center"/>
    </xf>
    <xf numFmtId="0" fontId="2" fillId="8" borderId="0" xfId="0" applyFont="1" applyFill="1" applyAlignment="1">
      <alignment horizontal="center"/>
    </xf>
    <xf numFmtId="16" fontId="2" fillId="8" borderId="0" xfId="0" applyNumberFormat="1" applyFont="1" applyFill="1" applyAlignment="1">
      <alignment horizontal="center"/>
    </xf>
    <xf numFmtId="0" fontId="21" fillId="0" borderId="0" xfId="4" applyAlignment="1">
      <alignment vertical="center"/>
    </xf>
    <xf numFmtId="0" fontId="2" fillId="7" borderId="8" xfId="0" applyFont="1" applyFill="1" applyBorder="1" applyAlignment="1">
      <alignment horizontal="center"/>
    </xf>
    <xf numFmtId="16" fontId="2" fillId="7" borderId="0" xfId="0" applyNumberFormat="1" applyFont="1" applyFill="1" applyAlignment="1">
      <alignment horizontal="center"/>
    </xf>
    <xf numFmtId="0" fontId="2" fillId="10" borderId="5" xfId="0" applyFont="1" applyFill="1" applyBorder="1" applyAlignment="1">
      <alignment horizontal="center"/>
    </xf>
    <xf numFmtId="16" fontId="2" fillId="10" borderId="6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1" xfId="0" applyFont="1" applyFill="1" applyBorder="1"/>
    <xf numFmtId="16" fontId="2" fillId="0" borderId="0" xfId="0" applyNumberFormat="1" applyFont="1" applyFill="1"/>
    <xf numFmtId="0" fontId="2" fillId="0" borderId="1" xfId="0" applyFont="1" applyFill="1" applyBorder="1"/>
    <xf numFmtId="1" fontId="2" fillId="0" borderId="1" xfId="0" applyNumberFormat="1" applyFont="1" applyFill="1" applyBorder="1"/>
    <xf numFmtId="166" fontId="2" fillId="0" borderId="0" xfId="0" applyNumberFormat="1" applyFont="1" applyFill="1"/>
    <xf numFmtId="166" fontId="2" fillId="0" borderId="0" xfId="0" quotePrefix="1" applyNumberFormat="1" applyFont="1" applyFill="1" applyAlignment="1">
      <alignment horizontal="right"/>
    </xf>
    <xf numFmtId="1" fontId="2" fillId="0" borderId="0" xfId="0" applyNumberFormat="1" applyFont="1" applyFill="1"/>
    <xf numFmtId="0" fontId="2" fillId="0" borderId="0" xfId="0" applyFont="1" applyFill="1"/>
    <xf numFmtId="0" fontId="2" fillId="8" borderId="4" xfId="0" applyFont="1" applyFill="1" applyBorder="1" applyAlignment="1">
      <alignment vertical="center"/>
    </xf>
    <xf numFmtId="0" fontId="2" fillId="8" borderId="9" xfId="0" applyFont="1" applyFill="1" applyBorder="1" applyAlignment="1">
      <alignment horizontal="right" vertical="center"/>
    </xf>
    <xf numFmtId="10" fontId="2" fillId="7" borderId="9" xfId="0" applyNumberFormat="1" applyFont="1" applyFill="1" applyBorder="1" applyAlignment="1">
      <alignment vertical="center"/>
    </xf>
    <xf numFmtId="10" fontId="2" fillId="8" borderId="9" xfId="0" applyNumberFormat="1" applyFont="1" applyFill="1" applyBorder="1" applyAlignment="1">
      <alignment vertical="center"/>
    </xf>
    <xf numFmtId="10" fontId="2" fillId="10" borderId="7" xfId="0" applyNumberFormat="1" applyFont="1" applyFill="1" applyBorder="1" applyAlignment="1">
      <alignment vertical="center"/>
    </xf>
    <xf numFmtId="1" fontId="14" fillId="12" borderId="1" xfId="0" applyNumberFormat="1" applyFont="1" applyFill="1" applyBorder="1"/>
    <xf numFmtId="166" fontId="2" fillId="13" borderId="0" xfId="0" quotePrefix="1" applyNumberFormat="1" applyFont="1" applyFill="1" applyAlignment="1">
      <alignment horizontal="right"/>
    </xf>
    <xf numFmtId="0" fontId="2" fillId="14" borderId="8" xfId="0" applyFont="1" applyFill="1" applyBorder="1" applyAlignment="1">
      <alignment horizontal="center"/>
    </xf>
    <xf numFmtId="16" fontId="2" fillId="14" borderId="0" xfId="0" applyNumberFormat="1" applyFont="1" applyFill="1" applyAlignment="1">
      <alignment horizontal="center"/>
    </xf>
    <xf numFmtId="0" fontId="2" fillId="8" borderId="1" xfId="0" applyFont="1" applyFill="1" applyBorder="1" applyAlignment="1">
      <alignment horizontal="right"/>
    </xf>
    <xf numFmtId="2" fontId="2" fillId="8" borderId="1" xfId="0" applyNumberFormat="1" applyFont="1" applyFill="1" applyBorder="1"/>
    <xf numFmtId="0" fontId="2" fillId="8" borderId="0" xfId="0" applyFont="1" applyFill="1" applyBorder="1" applyAlignment="1">
      <alignment horizontal="right" vertical="center"/>
    </xf>
    <xf numFmtId="10" fontId="2" fillId="14" borderId="0" xfId="0" applyNumberFormat="1" applyFont="1" applyFill="1" applyBorder="1" applyAlignment="1">
      <alignment vertical="center"/>
    </xf>
    <xf numFmtId="10" fontId="2" fillId="8" borderId="0" xfId="0" applyNumberFormat="1" applyFont="1" applyFill="1" applyBorder="1" applyAlignment="1">
      <alignment vertical="center"/>
    </xf>
    <xf numFmtId="1" fontId="22" fillId="12" borderId="1" xfId="0" applyNumberFormat="1" applyFont="1" applyFill="1" applyBorder="1"/>
    <xf numFmtId="0" fontId="2" fillId="8" borderId="5" xfId="0" applyFont="1" applyFill="1" applyBorder="1" applyAlignment="1">
      <alignment horizontal="center"/>
    </xf>
    <xf numFmtId="16" fontId="2" fillId="8" borderId="6" xfId="0" applyNumberFormat="1" applyFont="1" applyFill="1" applyBorder="1" applyAlignment="1">
      <alignment horizontal="center"/>
    </xf>
    <xf numFmtId="10" fontId="2" fillId="8" borderId="6" xfId="0" applyNumberFormat="1" applyFont="1" applyFill="1" applyBorder="1" applyAlignment="1">
      <alignment vertical="center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8" borderId="4" xfId="0" applyFont="1" applyFill="1" applyBorder="1" applyAlignment="1">
      <alignment horizontal="center" vertical="center" wrapText="1"/>
    </xf>
    <xf numFmtId="0" fontId="17" fillId="8" borderId="8" xfId="0" applyFont="1" applyFill="1" applyBorder="1" applyAlignment="1">
      <alignment horizontal="center" vertical="center" wrapText="1"/>
    </xf>
    <xf numFmtId="0" fontId="17" fillId="8" borderId="0" xfId="0" applyFont="1" applyFill="1" applyBorder="1" applyAlignment="1">
      <alignment horizontal="center" vertical="center" wrapText="1"/>
    </xf>
    <xf numFmtId="0" fontId="17" fillId="8" borderId="9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7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/>
    </xf>
    <xf numFmtId="0" fontId="2" fillId="8" borderId="11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</cellXfs>
  <cellStyles count="5">
    <cellStyle name="Adjustable" xfId="1" xr:uid="{8E6887B2-5CA9-43E3-85C7-A0BA00C884F7}"/>
    <cellStyle name="Best" xfId="2" xr:uid="{7B0FC7A0-1B6F-47A2-8C95-746E21E88144}"/>
    <cellStyle name="Hyperlink" xfId="4" builtinId="8"/>
    <cellStyle name="Normal" xfId="0" builtinId="0"/>
    <cellStyle name="Percent" xfId="3" builtinId="5"/>
  </cellStyles>
  <dxfs count="0"/>
  <tableStyles count="0" defaultTableStyle="TableStyleMedium9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287526322549679E-2"/>
          <c:y val="0.17277359894416758"/>
          <c:w val="0.84351270622851526"/>
          <c:h val="0.636367211059093"/>
        </c:manualLayout>
      </c:layout>
      <c:lineChart>
        <c:grouping val="standard"/>
        <c:varyColors val="0"/>
        <c:ser>
          <c:idx val="1"/>
          <c:order val="0"/>
          <c:tx>
            <c:strRef>
              <c:f>'Illinois-Apr24'!$A$9</c:f>
              <c:strCache>
                <c:ptCount val="1"/>
                <c:pt idx="0">
                  <c:v>Scenario-55000</c:v>
                </c:pt>
              </c:strCache>
            </c:strRef>
          </c:tx>
          <c:marker>
            <c:spPr>
              <a:solidFill>
                <a:schemeClr val="bg1"/>
              </a:solidFill>
            </c:spPr>
          </c:marker>
          <c:cat>
            <c:numRef>
              <c:f>'Illinois-Apr24'!$M$3:$EP$3</c:f>
              <c:numCache>
                <c:formatCode>d\-mmm</c:formatCode>
                <c:ptCount val="134"/>
                <c:pt idx="0">
                  <c:v>43890</c:v>
                </c:pt>
                <c:pt idx="1">
                  <c:v>43891</c:v>
                </c:pt>
                <c:pt idx="2">
                  <c:v>43892</c:v>
                </c:pt>
                <c:pt idx="3">
                  <c:v>43893</c:v>
                </c:pt>
                <c:pt idx="4">
                  <c:v>43894</c:v>
                </c:pt>
                <c:pt idx="5">
                  <c:v>43895</c:v>
                </c:pt>
                <c:pt idx="6">
                  <c:v>43896</c:v>
                </c:pt>
                <c:pt idx="7">
                  <c:v>43897</c:v>
                </c:pt>
                <c:pt idx="8">
                  <c:v>43898</c:v>
                </c:pt>
                <c:pt idx="9">
                  <c:v>43899</c:v>
                </c:pt>
                <c:pt idx="10">
                  <c:v>43900</c:v>
                </c:pt>
                <c:pt idx="11">
                  <c:v>43901</c:v>
                </c:pt>
                <c:pt idx="12">
                  <c:v>43902</c:v>
                </c:pt>
                <c:pt idx="13">
                  <c:v>43903</c:v>
                </c:pt>
                <c:pt idx="14">
                  <c:v>43904</c:v>
                </c:pt>
                <c:pt idx="15">
                  <c:v>43905</c:v>
                </c:pt>
                <c:pt idx="16">
                  <c:v>43906</c:v>
                </c:pt>
                <c:pt idx="17">
                  <c:v>43907</c:v>
                </c:pt>
                <c:pt idx="18">
                  <c:v>43908</c:v>
                </c:pt>
                <c:pt idx="19">
                  <c:v>43909</c:v>
                </c:pt>
                <c:pt idx="20">
                  <c:v>43910</c:v>
                </c:pt>
                <c:pt idx="21">
                  <c:v>43911</c:v>
                </c:pt>
                <c:pt idx="22">
                  <c:v>43912</c:v>
                </c:pt>
                <c:pt idx="23">
                  <c:v>43913</c:v>
                </c:pt>
                <c:pt idx="24">
                  <c:v>43914</c:v>
                </c:pt>
                <c:pt idx="25">
                  <c:v>43915</c:v>
                </c:pt>
                <c:pt idx="26">
                  <c:v>43916</c:v>
                </c:pt>
                <c:pt idx="27">
                  <c:v>43917</c:v>
                </c:pt>
                <c:pt idx="28">
                  <c:v>43918</c:v>
                </c:pt>
                <c:pt idx="29">
                  <c:v>43919</c:v>
                </c:pt>
                <c:pt idx="30">
                  <c:v>43920</c:v>
                </c:pt>
                <c:pt idx="31">
                  <c:v>43921</c:v>
                </c:pt>
                <c:pt idx="32">
                  <c:v>43922</c:v>
                </c:pt>
                <c:pt idx="33">
                  <c:v>43923</c:v>
                </c:pt>
                <c:pt idx="34">
                  <c:v>43924</c:v>
                </c:pt>
                <c:pt idx="35">
                  <c:v>43925</c:v>
                </c:pt>
                <c:pt idx="36">
                  <c:v>43926</c:v>
                </c:pt>
                <c:pt idx="37">
                  <c:v>43927</c:v>
                </c:pt>
                <c:pt idx="38">
                  <c:v>43928</c:v>
                </c:pt>
                <c:pt idx="39">
                  <c:v>43929</c:v>
                </c:pt>
                <c:pt idx="40">
                  <c:v>43930</c:v>
                </c:pt>
                <c:pt idx="41">
                  <c:v>43931</c:v>
                </c:pt>
                <c:pt idx="42">
                  <c:v>43932</c:v>
                </c:pt>
                <c:pt idx="43">
                  <c:v>43933</c:v>
                </c:pt>
                <c:pt idx="44">
                  <c:v>43934</c:v>
                </c:pt>
                <c:pt idx="45">
                  <c:v>43935</c:v>
                </c:pt>
                <c:pt idx="46">
                  <c:v>43936</c:v>
                </c:pt>
                <c:pt idx="47">
                  <c:v>43937</c:v>
                </c:pt>
                <c:pt idx="48">
                  <c:v>43938</c:v>
                </c:pt>
                <c:pt idx="49">
                  <c:v>43939</c:v>
                </c:pt>
                <c:pt idx="50">
                  <c:v>43940</c:v>
                </c:pt>
                <c:pt idx="51">
                  <c:v>43941</c:v>
                </c:pt>
                <c:pt idx="52">
                  <c:v>43942</c:v>
                </c:pt>
                <c:pt idx="53">
                  <c:v>43943</c:v>
                </c:pt>
                <c:pt idx="54">
                  <c:v>43944</c:v>
                </c:pt>
                <c:pt idx="55">
                  <c:v>43945</c:v>
                </c:pt>
                <c:pt idx="56">
                  <c:v>43946</c:v>
                </c:pt>
                <c:pt idx="57">
                  <c:v>43947</c:v>
                </c:pt>
                <c:pt idx="58">
                  <c:v>43948</c:v>
                </c:pt>
                <c:pt idx="59">
                  <c:v>43949</c:v>
                </c:pt>
                <c:pt idx="60">
                  <c:v>43950</c:v>
                </c:pt>
                <c:pt idx="61">
                  <c:v>43951</c:v>
                </c:pt>
                <c:pt idx="62">
                  <c:v>43952</c:v>
                </c:pt>
                <c:pt idx="63">
                  <c:v>43953</c:v>
                </c:pt>
                <c:pt idx="64">
                  <c:v>43954</c:v>
                </c:pt>
                <c:pt idx="65">
                  <c:v>43955</c:v>
                </c:pt>
                <c:pt idx="66">
                  <c:v>43956</c:v>
                </c:pt>
                <c:pt idx="67">
                  <c:v>43957</c:v>
                </c:pt>
                <c:pt idx="68">
                  <c:v>43958</c:v>
                </c:pt>
                <c:pt idx="69">
                  <c:v>43959</c:v>
                </c:pt>
                <c:pt idx="70">
                  <c:v>43960</c:v>
                </c:pt>
                <c:pt idx="71">
                  <c:v>43961</c:v>
                </c:pt>
                <c:pt idx="72">
                  <c:v>43962</c:v>
                </c:pt>
                <c:pt idx="73">
                  <c:v>43963</c:v>
                </c:pt>
                <c:pt idx="74">
                  <c:v>43964</c:v>
                </c:pt>
                <c:pt idx="75">
                  <c:v>43965</c:v>
                </c:pt>
                <c:pt idx="76">
                  <c:v>43966</c:v>
                </c:pt>
                <c:pt idx="77">
                  <c:v>43967</c:v>
                </c:pt>
                <c:pt idx="78">
                  <c:v>43968</c:v>
                </c:pt>
                <c:pt idx="79">
                  <c:v>43969</c:v>
                </c:pt>
                <c:pt idx="80">
                  <c:v>43970</c:v>
                </c:pt>
                <c:pt idx="81">
                  <c:v>43971</c:v>
                </c:pt>
                <c:pt idx="82">
                  <c:v>43972</c:v>
                </c:pt>
                <c:pt idx="83">
                  <c:v>43973</c:v>
                </c:pt>
                <c:pt idx="84">
                  <c:v>43974</c:v>
                </c:pt>
                <c:pt idx="85">
                  <c:v>43975</c:v>
                </c:pt>
                <c:pt idx="86">
                  <c:v>43976</c:v>
                </c:pt>
                <c:pt idx="87">
                  <c:v>43977</c:v>
                </c:pt>
                <c:pt idx="88">
                  <c:v>43978</c:v>
                </c:pt>
                <c:pt idx="89">
                  <c:v>43979</c:v>
                </c:pt>
                <c:pt idx="90">
                  <c:v>43980</c:v>
                </c:pt>
                <c:pt idx="91">
                  <c:v>43981</c:v>
                </c:pt>
                <c:pt idx="92">
                  <c:v>43982</c:v>
                </c:pt>
                <c:pt idx="93">
                  <c:v>43983</c:v>
                </c:pt>
                <c:pt idx="94">
                  <c:v>43984</c:v>
                </c:pt>
                <c:pt idx="95">
                  <c:v>43985</c:v>
                </c:pt>
                <c:pt idx="96">
                  <c:v>43986</c:v>
                </c:pt>
                <c:pt idx="97">
                  <c:v>43987</c:v>
                </c:pt>
                <c:pt idx="98">
                  <c:v>43988</c:v>
                </c:pt>
                <c:pt idx="99">
                  <c:v>43989</c:v>
                </c:pt>
                <c:pt idx="100">
                  <c:v>43990</c:v>
                </c:pt>
                <c:pt idx="101">
                  <c:v>43991</c:v>
                </c:pt>
                <c:pt idx="102">
                  <c:v>43992</c:v>
                </c:pt>
                <c:pt idx="103">
                  <c:v>43993</c:v>
                </c:pt>
                <c:pt idx="104">
                  <c:v>43994</c:v>
                </c:pt>
                <c:pt idx="105">
                  <c:v>43995</c:v>
                </c:pt>
                <c:pt idx="106">
                  <c:v>43996</c:v>
                </c:pt>
                <c:pt idx="107">
                  <c:v>43997</c:v>
                </c:pt>
                <c:pt idx="108">
                  <c:v>43998</c:v>
                </c:pt>
                <c:pt idx="109">
                  <c:v>43999</c:v>
                </c:pt>
                <c:pt idx="110">
                  <c:v>44000</c:v>
                </c:pt>
                <c:pt idx="111">
                  <c:v>44001</c:v>
                </c:pt>
                <c:pt idx="112">
                  <c:v>44002</c:v>
                </c:pt>
                <c:pt idx="113">
                  <c:v>44003</c:v>
                </c:pt>
                <c:pt idx="114">
                  <c:v>44004</c:v>
                </c:pt>
                <c:pt idx="115">
                  <c:v>44005</c:v>
                </c:pt>
                <c:pt idx="116">
                  <c:v>44006</c:v>
                </c:pt>
                <c:pt idx="117">
                  <c:v>44007</c:v>
                </c:pt>
                <c:pt idx="118">
                  <c:v>44008</c:v>
                </c:pt>
                <c:pt idx="119">
                  <c:v>44009</c:v>
                </c:pt>
                <c:pt idx="120">
                  <c:v>44010</c:v>
                </c:pt>
                <c:pt idx="121">
                  <c:v>44011</c:v>
                </c:pt>
                <c:pt idx="122">
                  <c:v>44012</c:v>
                </c:pt>
                <c:pt idx="123">
                  <c:v>44013</c:v>
                </c:pt>
                <c:pt idx="124">
                  <c:v>44014</c:v>
                </c:pt>
                <c:pt idx="125">
                  <c:v>44015</c:v>
                </c:pt>
                <c:pt idx="126">
                  <c:v>44016</c:v>
                </c:pt>
                <c:pt idx="127">
                  <c:v>44017</c:v>
                </c:pt>
                <c:pt idx="128">
                  <c:v>44018</c:v>
                </c:pt>
                <c:pt idx="129">
                  <c:v>44019</c:v>
                </c:pt>
                <c:pt idx="130">
                  <c:v>44020</c:v>
                </c:pt>
                <c:pt idx="131">
                  <c:v>44021</c:v>
                </c:pt>
                <c:pt idx="132">
                  <c:v>44022</c:v>
                </c:pt>
                <c:pt idx="133">
                  <c:v>44023</c:v>
                </c:pt>
              </c:numCache>
            </c:numRef>
          </c:cat>
          <c:val>
            <c:numRef>
              <c:f>'Illinois-Apr24'!$M$9:$EP$9</c:f>
              <c:numCache>
                <c:formatCode>0.0</c:formatCode>
                <c:ptCount val="134"/>
                <c:pt idx="0">
                  <c:v>22.521149973423402</c:v>
                </c:pt>
                <c:pt idx="1">
                  <c:v>25.283109531062532</c:v>
                </c:pt>
                <c:pt idx="2">
                  <c:v>28.380756472614266</c:v>
                </c:pt>
                <c:pt idx="3">
                  <c:v>31.854098295680721</c:v>
                </c:pt>
                <c:pt idx="4">
                  <c:v>35.747703931939483</c:v>
                </c:pt>
                <c:pt idx="5">
                  <c:v>40.111169516402022</c:v>
                </c:pt>
                <c:pt idx="6">
                  <c:v>44.999617104410561</c:v>
                </c:pt>
                <c:pt idx="7">
                  <c:v>50.474224400761187</c:v>
                </c:pt>
                <c:pt idx="8">
                  <c:v>56.602781932586709</c:v>
                </c:pt>
                <c:pt idx="9">
                  <c:v>63.460271969924406</c:v>
                </c:pt>
                <c:pt idx="10">
                  <c:v>71.129460765107851</c:v>
                </c:pt>
                <c:pt idx="11">
                  <c:v>79.701492218022722</c:v>
                </c:pt>
                <c:pt idx="12">
                  <c:v>89.276466737467871</c:v>
                </c:pt>
                <c:pt idx="13">
                  <c:v>99.963983705719528</c:v>
                </c:pt>
                <c:pt idx="14">
                  <c:v>111.8836194039326</c:v>
                </c:pt>
                <c:pt idx="15">
                  <c:v>125.16530436403947</c:v>
                </c:pt>
                <c:pt idx="16">
                  <c:v>139.9495547420677</c:v>
                </c:pt>
                <c:pt idx="17">
                  <c:v>156.38750136605813</c:v>
                </c:pt>
                <c:pt idx="18">
                  <c:v>174.64064758538578</c:v>
                </c:pt>
                <c:pt idx="19">
                  <c:v>194.88027304987688</c:v>
                </c:pt>
                <c:pt idx="20">
                  <c:v>217.28638537888713</c:v>
                </c:pt>
                <c:pt idx="21">
                  <c:v>242.04610591539961</c:v>
                </c:pt>
                <c:pt idx="22">
                  <c:v>269.35136034124702</c:v>
                </c:pt>
                <c:pt idx="23">
                  <c:v>299.39573128531708</c:v>
                </c:pt>
                <c:pt idx="24">
                  <c:v>332.37032022560805</c:v>
                </c:pt>
                <c:pt idx="25">
                  <c:v>368.45846273600222</c:v>
                </c:pt>
                <c:pt idx="26">
                  <c:v>407.82914804601785</c:v>
                </c:pt>
                <c:pt idx="27">
                  <c:v>450.62901539341391</c:v>
                </c:pt>
                <c:pt idx="28">
                  <c:v>496.97284092284866</c:v>
                </c:pt>
                <c:pt idx="29">
                  <c:v>546.93249553648775</c:v>
                </c:pt>
                <c:pt idx="30">
                  <c:v>600.52445163948619</c:v>
                </c:pt>
                <c:pt idx="31">
                  <c:v>657.6960496219076</c:v>
                </c:pt>
                <c:pt idx="32">
                  <c:v>718.31090530350514</c:v>
                </c:pt>
                <c:pt idx="33">
                  <c:v>782.13404547829305</c:v>
                </c:pt>
                <c:pt idx="34">
                  <c:v>848.8175920558989</c:v>
                </c:pt>
                <c:pt idx="35">
                  <c:v>917.88805985914871</c:v>
                </c:pt>
                <c:pt idx="36">
                  <c:v>988.73656288330756</c:v>
                </c:pt>
                <c:pt idx="37">
                  <c:v>1060.6134025114302</c:v>
                </c:pt>
                <c:pt idx="38">
                  <c:v>1132.6285938979272</c:v>
                </c:pt>
                <c:pt idx="39">
                  <c:v>1203.7598242576994</c:v>
                </c:pt>
                <c:pt idx="40">
                  <c:v>1272.8690832877253</c:v>
                </c:pt>
                <c:pt idx="41">
                  <c:v>1338.7287297132107</c:v>
                </c:pt>
                <c:pt idx="42">
                  <c:v>1400.0570539941907</c:v>
                </c:pt>
                <c:pt idx="43">
                  <c:v>1455.5624989065454</c:v>
                </c:pt>
                <c:pt idx="44">
                  <c:v>1503.9946858025714</c:v>
                </c:pt>
                <c:pt idx="45">
                  <c:v>1544.1993875501191</c:v>
                </c:pt>
                <c:pt idx="46">
                  <c:v>1575.1737430385094</c:v>
                </c:pt>
                <c:pt idx="47">
                  <c:v>1596.117482458196</c:v>
                </c:pt>
                <c:pt idx="48">
                  <c:v>1606.4758602137099</c:v>
                </c:pt>
                <c:pt idx="49">
                  <c:v>1605.9704455615604</c:v>
                </c:pt>
                <c:pt idx="50">
                  <c:v>1594.6148863391113</c:v>
                </c:pt>
                <c:pt idx="51">
                  <c:v>1572.7141315095748</c:v>
                </c:pt>
                <c:pt idx="52">
                  <c:v>1540.8471877822808</c:v>
                </c:pt>
                <c:pt idx="53">
                  <c:v>1499.8350641081354</c:v>
                </c:pt>
                <c:pt idx="54">
                  <c:v>1450.6968974728682</c:v>
                </c:pt>
                <c:pt idx="55">
                  <c:v>1394.5981743303248</c:v>
                </c:pt>
                <c:pt idx="56">
                  <c:v>1332.7953656738143</c:v>
                </c:pt>
                <c:pt idx="57">
                  <c:v>1266.5811751886374</c:v>
                </c:pt>
                <c:pt idx="58">
                  <c:v>1197.2340382924904</c:v>
                </c:pt>
                <c:pt idx="59">
                  <c:v>1125.9746420194742</c:v>
                </c:pt>
                <c:pt idx="60">
                  <c:v>1053.931222106846</c:v>
                </c:pt>
                <c:pt idx="61">
                  <c:v>982.11438590428475</c:v>
                </c:pt>
                <c:pt idx="62">
                  <c:v>911.40132682183969</c:v>
                </c:pt>
                <c:pt idx="63">
                  <c:v>842.52861243892369</c:v>
                </c:pt>
                <c:pt idx="64">
                  <c:v>776.0922735162867</c:v>
                </c:pt>
                <c:pt idx="65">
                  <c:v>712.55368698648419</c:v>
                </c:pt>
                <c:pt idx="66">
                  <c:v>652.24969903005956</c:v>
                </c:pt>
                <c:pt idx="67">
                  <c:v>595.40552800650767</c:v>
                </c:pt>
                <c:pt idx="68">
                  <c:v>542.14917220804352</c:v>
                </c:pt>
                <c:pt idx="69">
                  <c:v>492.52627989454174</c:v>
                </c:pt>
                <c:pt idx="70">
                  <c:v>446.51468352854653</c:v>
                </c:pt>
                <c:pt idx="71">
                  <c:v>404.0380314892497</c:v>
                </c:pt>
                <c:pt idx="72">
                  <c:v>364.97815339263997</c:v>
                </c:pt>
                <c:pt idx="73">
                  <c:v>329.18596206124374</c:v>
                </c:pt>
                <c:pt idx="74">
                  <c:v>296.49082467127545</c:v>
                </c:pt>
                <c:pt idx="75">
                  <c:v>266.70843006723686</c:v>
                </c:pt>
                <c:pt idx="76">
                  <c:v>239.64724329578488</c:v>
                </c:pt>
                <c:pt idx="77">
                  <c:v>215.11367761999603</c:v>
                </c:pt>
                <c:pt idx="78">
                  <c:v>192.9161342267804</c:v>
                </c:pt>
                <c:pt idx="79">
                  <c:v>172.86806564172369</c:v>
                </c:pt>
                <c:pt idx="80">
                  <c:v>154.79021486787585</c:v>
                </c:pt>
                <c:pt idx="81">
                  <c:v>138.51217197617109</c:v>
                </c:pt>
                <c:pt idx="82">
                  <c:v>123.87337599098035</c:v>
                </c:pt>
                <c:pt idx="83">
                  <c:v>110.72367441152613</c:v>
                </c:pt>
                <c:pt idx="84">
                  <c:v>98.923536966919585</c:v>
                </c:pt>
                <c:pt idx="85">
                  <c:v>88.344005123504147</c:v>
                </c:pt>
                <c:pt idx="86">
                  <c:v>78.866444991940924</c:v>
                </c:pt>
                <c:pt idx="87">
                  <c:v>70.382158899571834</c:v>
                </c:pt>
                <c:pt idx="88">
                  <c:v>62.791900099542488</c:v>
                </c:pt>
                <c:pt idx="89">
                  <c:v>56.005325859251592</c:v>
                </c:pt>
                <c:pt idx="90">
                  <c:v>49.940416409331078</c:v>
                </c:pt>
                <c:pt idx="91">
                  <c:v>44.522880801568199</c:v>
                </c:pt>
                <c:pt idx="92">
                  <c:v>39.685565462852885</c:v>
                </c:pt>
                <c:pt idx="93">
                  <c:v>35.367876982621318</c:v>
                </c:pt>
                <c:pt idx="94">
                  <c:v>31.515227280675319</c:v>
                </c:pt>
                <c:pt idx="95">
                  <c:v>28.078506630614452</c:v>
                </c:pt>
                <c:pt idx="96">
                  <c:v>25.013587936666138</c:v>
                </c:pt>
                <c:pt idx="97">
                  <c:v>22.280864069805542</c:v>
                </c:pt>
                <c:pt idx="98">
                  <c:v>19.844818869792739</c:v>
                </c:pt>
                <c:pt idx="99">
                  <c:v>17.673631534786267</c:v>
                </c:pt>
                <c:pt idx="100">
                  <c:v>15.738813484309354</c:v>
                </c:pt>
                <c:pt idx="101">
                  <c:v>14.014876340836556</c:v>
                </c:pt>
                <c:pt idx="102">
                  <c:v>12.479029386327039</c:v>
                </c:pt>
                <c:pt idx="103">
                  <c:v>11.110904677243257</c:v>
                </c:pt>
                <c:pt idx="104">
                  <c:v>9.8923079165663843</c:v>
                </c:pt>
                <c:pt idx="105">
                  <c:v>8.8069931614833035</c:v>
                </c:pt>
                <c:pt idx="106">
                  <c:v>7.8404594729733548</c:v>
                </c:pt>
                <c:pt idx="107">
                  <c:v>6.9797676745534547</c:v>
                </c:pt>
                <c:pt idx="108">
                  <c:v>6.2133754711712799</c:v>
                </c:pt>
                <c:pt idx="109">
                  <c:v>5.5309892774080538</c:v>
                </c:pt>
                <c:pt idx="110">
                  <c:v>4.9234312105097153</c:v>
                </c:pt>
                <c:pt idx="111">
                  <c:v>4.3825198136379209</c:v>
                </c:pt>
                <c:pt idx="112">
                  <c:v>3.9009631846959474</c:v>
                </c:pt>
                <c:pt idx="113">
                  <c:v>3.4722632936865709</c:v>
                </c:pt>
                <c:pt idx="114">
                  <c:v>3.0906303750981206</c:v>
                </c:pt>
                <c:pt idx="115">
                  <c:v>2.7509063801662874</c:v>
                </c:pt>
                <c:pt idx="116">
                  <c:v>2.4484965663356921</c:v>
                </c:pt>
                <c:pt idx="117">
                  <c:v>2.1793083874871195</c:v>
                </c:pt>
                <c:pt idx="118">
                  <c:v>1.9396969283864942</c:v>
                </c:pt>
                <c:pt idx="119">
                  <c:v>1.7264162004078818</c:v>
                </c:pt>
                <c:pt idx="120">
                  <c:v>1.5365756830666366</c:v>
                </c:pt>
                <c:pt idx="121">
                  <c:v>1.3676015575358953</c:v>
                </c:pt>
                <c:pt idx="122">
                  <c:v>1.2172021344287547</c:v>
                </c:pt>
                <c:pt idx="123">
                  <c:v>1.0833370290604996</c:v>
                </c:pt>
                <c:pt idx="124">
                  <c:v>0.96418968352431489</c:v>
                </c:pt>
                <c:pt idx="125">
                  <c:v>0.85814287658678556</c:v>
                </c:pt>
                <c:pt idx="126">
                  <c:v>0.76375689999569751</c:v>
                </c:pt>
                <c:pt idx="127">
                  <c:v>0.67975011363897553</c:v>
                </c:pt>
                <c:pt idx="128">
                  <c:v>0.60498162242981812</c:v>
                </c:pt>
                <c:pt idx="129">
                  <c:v>0.53843584512947906</c:v>
                </c:pt>
                <c:pt idx="130">
                  <c:v>0.47920876984536587</c:v>
                </c:pt>
                <c:pt idx="131">
                  <c:v>0.42649571292639471</c:v>
                </c:pt>
                <c:pt idx="132">
                  <c:v>0.37958041766723416</c:v>
                </c:pt>
                <c:pt idx="133">
                  <c:v>0.33782534685484955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5E-4489-9763-FD0DB5ECE7E7}"/>
            </c:ext>
          </c:extLst>
        </c:ser>
        <c:ser>
          <c:idx val="3"/>
          <c:order val="2"/>
          <c:tx>
            <c:strRef>
              <c:f>'Illinois-Apr24'!$A$5</c:f>
              <c:strCache>
                <c:ptCount val="1"/>
                <c:pt idx="0">
                  <c:v>Actual # infections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dLbls>
            <c:dLbl>
              <c:idx val="53"/>
              <c:layout>
                <c:manualLayout>
                  <c:x val="-2.4918247686036583E-2"/>
                  <c:y val="-7.55665892234994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56-476C-910A-0011F7F707BE}"/>
                </c:ext>
              </c:extLst>
            </c:dLbl>
            <c:dLbl>
              <c:idx val="54"/>
              <c:layout>
                <c:manualLayout>
                  <c:x val="1.7798748347168936E-2"/>
                  <c:y val="3.68144921858074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56-476C-910A-0011F7F707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'Illinois-Apr24'!$M$3:$EP$3</c:f>
              <c:numCache>
                <c:formatCode>d\-mmm</c:formatCode>
                <c:ptCount val="134"/>
                <c:pt idx="0">
                  <c:v>43890</c:v>
                </c:pt>
                <c:pt idx="1">
                  <c:v>43891</c:v>
                </c:pt>
                <c:pt idx="2">
                  <c:v>43892</c:v>
                </c:pt>
                <c:pt idx="3">
                  <c:v>43893</c:v>
                </c:pt>
                <c:pt idx="4">
                  <c:v>43894</c:v>
                </c:pt>
                <c:pt idx="5">
                  <c:v>43895</c:v>
                </c:pt>
                <c:pt idx="6">
                  <c:v>43896</c:v>
                </c:pt>
                <c:pt idx="7">
                  <c:v>43897</c:v>
                </c:pt>
                <c:pt idx="8">
                  <c:v>43898</c:v>
                </c:pt>
                <c:pt idx="9">
                  <c:v>43899</c:v>
                </c:pt>
                <c:pt idx="10">
                  <c:v>43900</c:v>
                </c:pt>
                <c:pt idx="11">
                  <c:v>43901</c:v>
                </c:pt>
                <c:pt idx="12">
                  <c:v>43902</c:v>
                </c:pt>
                <c:pt idx="13">
                  <c:v>43903</c:v>
                </c:pt>
                <c:pt idx="14">
                  <c:v>43904</c:v>
                </c:pt>
                <c:pt idx="15">
                  <c:v>43905</c:v>
                </c:pt>
                <c:pt idx="16">
                  <c:v>43906</c:v>
                </c:pt>
                <c:pt idx="17">
                  <c:v>43907</c:v>
                </c:pt>
                <c:pt idx="18">
                  <c:v>43908</c:v>
                </c:pt>
                <c:pt idx="19">
                  <c:v>43909</c:v>
                </c:pt>
                <c:pt idx="20">
                  <c:v>43910</c:v>
                </c:pt>
                <c:pt idx="21">
                  <c:v>43911</c:v>
                </c:pt>
                <c:pt idx="22">
                  <c:v>43912</c:v>
                </c:pt>
                <c:pt idx="23">
                  <c:v>43913</c:v>
                </c:pt>
                <c:pt idx="24">
                  <c:v>43914</c:v>
                </c:pt>
                <c:pt idx="25">
                  <c:v>43915</c:v>
                </c:pt>
                <c:pt idx="26">
                  <c:v>43916</c:v>
                </c:pt>
                <c:pt idx="27">
                  <c:v>43917</c:v>
                </c:pt>
                <c:pt idx="28">
                  <c:v>43918</c:v>
                </c:pt>
                <c:pt idx="29">
                  <c:v>43919</c:v>
                </c:pt>
                <c:pt idx="30">
                  <c:v>43920</c:v>
                </c:pt>
                <c:pt idx="31">
                  <c:v>43921</c:v>
                </c:pt>
                <c:pt idx="32">
                  <c:v>43922</c:v>
                </c:pt>
                <c:pt idx="33">
                  <c:v>43923</c:v>
                </c:pt>
                <c:pt idx="34">
                  <c:v>43924</c:v>
                </c:pt>
                <c:pt idx="35">
                  <c:v>43925</c:v>
                </c:pt>
                <c:pt idx="36">
                  <c:v>43926</c:v>
                </c:pt>
                <c:pt idx="37">
                  <c:v>43927</c:v>
                </c:pt>
                <c:pt idx="38">
                  <c:v>43928</c:v>
                </c:pt>
                <c:pt idx="39">
                  <c:v>43929</c:v>
                </c:pt>
                <c:pt idx="40">
                  <c:v>43930</c:v>
                </c:pt>
                <c:pt idx="41">
                  <c:v>43931</c:v>
                </c:pt>
                <c:pt idx="42">
                  <c:v>43932</c:v>
                </c:pt>
                <c:pt idx="43">
                  <c:v>43933</c:v>
                </c:pt>
                <c:pt idx="44">
                  <c:v>43934</c:v>
                </c:pt>
                <c:pt idx="45">
                  <c:v>43935</c:v>
                </c:pt>
                <c:pt idx="46">
                  <c:v>43936</c:v>
                </c:pt>
                <c:pt idx="47">
                  <c:v>43937</c:v>
                </c:pt>
                <c:pt idx="48">
                  <c:v>43938</c:v>
                </c:pt>
                <c:pt idx="49">
                  <c:v>43939</c:v>
                </c:pt>
                <c:pt idx="50">
                  <c:v>43940</c:v>
                </c:pt>
                <c:pt idx="51">
                  <c:v>43941</c:v>
                </c:pt>
                <c:pt idx="52">
                  <c:v>43942</c:v>
                </c:pt>
                <c:pt idx="53">
                  <c:v>43943</c:v>
                </c:pt>
                <c:pt idx="54">
                  <c:v>43944</c:v>
                </c:pt>
                <c:pt idx="55">
                  <c:v>43945</c:v>
                </c:pt>
                <c:pt idx="56">
                  <c:v>43946</c:v>
                </c:pt>
                <c:pt idx="57">
                  <c:v>43947</c:v>
                </c:pt>
                <c:pt idx="58">
                  <c:v>43948</c:v>
                </c:pt>
                <c:pt idx="59">
                  <c:v>43949</c:v>
                </c:pt>
                <c:pt idx="60">
                  <c:v>43950</c:v>
                </c:pt>
                <c:pt idx="61">
                  <c:v>43951</c:v>
                </c:pt>
                <c:pt idx="62">
                  <c:v>43952</c:v>
                </c:pt>
                <c:pt idx="63">
                  <c:v>43953</c:v>
                </c:pt>
                <c:pt idx="64">
                  <c:v>43954</c:v>
                </c:pt>
                <c:pt idx="65">
                  <c:v>43955</c:v>
                </c:pt>
                <c:pt idx="66">
                  <c:v>43956</c:v>
                </c:pt>
                <c:pt idx="67">
                  <c:v>43957</c:v>
                </c:pt>
                <c:pt idx="68">
                  <c:v>43958</c:v>
                </c:pt>
                <c:pt idx="69">
                  <c:v>43959</c:v>
                </c:pt>
                <c:pt idx="70">
                  <c:v>43960</c:v>
                </c:pt>
                <c:pt idx="71">
                  <c:v>43961</c:v>
                </c:pt>
                <c:pt idx="72">
                  <c:v>43962</c:v>
                </c:pt>
                <c:pt idx="73">
                  <c:v>43963</c:v>
                </c:pt>
                <c:pt idx="74">
                  <c:v>43964</c:v>
                </c:pt>
                <c:pt idx="75">
                  <c:v>43965</c:v>
                </c:pt>
                <c:pt idx="76">
                  <c:v>43966</c:v>
                </c:pt>
                <c:pt idx="77">
                  <c:v>43967</c:v>
                </c:pt>
                <c:pt idx="78">
                  <c:v>43968</c:v>
                </c:pt>
                <c:pt idx="79">
                  <c:v>43969</c:v>
                </c:pt>
                <c:pt idx="80">
                  <c:v>43970</c:v>
                </c:pt>
                <c:pt idx="81">
                  <c:v>43971</c:v>
                </c:pt>
                <c:pt idx="82">
                  <c:v>43972</c:v>
                </c:pt>
                <c:pt idx="83">
                  <c:v>43973</c:v>
                </c:pt>
                <c:pt idx="84">
                  <c:v>43974</c:v>
                </c:pt>
                <c:pt idx="85">
                  <c:v>43975</c:v>
                </c:pt>
                <c:pt idx="86">
                  <c:v>43976</c:v>
                </c:pt>
                <c:pt idx="87">
                  <c:v>43977</c:v>
                </c:pt>
                <c:pt idx="88">
                  <c:v>43978</c:v>
                </c:pt>
                <c:pt idx="89">
                  <c:v>43979</c:v>
                </c:pt>
                <c:pt idx="90">
                  <c:v>43980</c:v>
                </c:pt>
                <c:pt idx="91">
                  <c:v>43981</c:v>
                </c:pt>
                <c:pt idx="92">
                  <c:v>43982</c:v>
                </c:pt>
                <c:pt idx="93">
                  <c:v>43983</c:v>
                </c:pt>
                <c:pt idx="94">
                  <c:v>43984</c:v>
                </c:pt>
                <c:pt idx="95">
                  <c:v>43985</c:v>
                </c:pt>
                <c:pt idx="96">
                  <c:v>43986</c:v>
                </c:pt>
                <c:pt idx="97">
                  <c:v>43987</c:v>
                </c:pt>
                <c:pt idx="98">
                  <c:v>43988</c:v>
                </c:pt>
                <c:pt idx="99">
                  <c:v>43989</c:v>
                </c:pt>
                <c:pt idx="100">
                  <c:v>43990</c:v>
                </c:pt>
                <c:pt idx="101">
                  <c:v>43991</c:v>
                </c:pt>
                <c:pt idx="102">
                  <c:v>43992</c:v>
                </c:pt>
                <c:pt idx="103">
                  <c:v>43993</c:v>
                </c:pt>
                <c:pt idx="104">
                  <c:v>43994</c:v>
                </c:pt>
                <c:pt idx="105">
                  <c:v>43995</c:v>
                </c:pt>
                <c:pt idx="106">
                  <c:v>43996</c:v>
                </c:pt>
                <c:pt idx="107">
                  <c:v>43997</c:v>
                </c:pt>
                <c:pt idx="108">
                  <c:v>43998</c:v>
                </c:pt>
                <c:pt idx="109">
                  <c:v>43999</c:v>
                </c:pt>
                <c:pt idx="110">
                  <c:v>44000</c:v>
                </c:pt>
                <c:pt idx="111">
                  <c:v>44001</c:v>
                </c:pt>
                <c:pt idx="112">
                  <c:v>44002</c:v>
                </c:pt>
                <c:pt idx="113">
                  <c:v>44003</c:v>
                </c:pt>
                <c:pt idx="114">
                  <c:v>44004</c:v>
                </c:pt>
                <c:pt idx="115">
                  <c:v>44005</c:v>
                </c:pt>
                <c:pt idx="116">
                  <c:v>44006</c:v>
                </c:pt>
                <c:pt idx="117">
                  <c:v>44007</c:v>
                </c:pt>
                <c:pt idx="118">
                  <c:v>44008</c:v>
                </c:pt>
                <c:pt idx="119">
                  <c:v>44009</c:v>
                </c:pt>
                <c:pt idx="120">
                  <c:v>44010</c:v>
                </c:pt>
                <c:pt idx="121">
                  <c:v>44011</c:v>
                </c:pt>
                <c:pt idx="122">
                  <c:v>44012</c:v>
                </c:pt>
                <c:pt idx="123">
                  <c:v>44013</c:v>
                </c:pt>
                <c:pt idx="124">
                  <c:v>44014</c:v>
                </c:pt>
                <c:pt idx="125">
                  <c:v>44015</c:v>
                </c:pt>
                <c:pt idx="126">
                  <c:v>44016</c:v>
                </c:pt>
                <c:pt idx="127">
                  <c:v>44017</c:v>
                </c:pt>
                <c:pt idx="128">
                  <c:v>44018</c:v>
                </c:pt>
                <c:pt idx="129">
                  <c:v>44019</c:v>
                </c:pt>
                <c:pt idx="130">
                  <c:v>44020</c:v>
                </c:pt>
                <c:pt idx="131">
                  <c:v>44021</c:v>
                </c:pt>
                <c:pt idx="132">
                  <c:v>44022</c:v>
                </c:pt>
                <c:pt idx="133">
                  <c:v>44023</c:v>
                </c:pt>
              </c:numCache>
            </c:numRef>
          </c:cat>
          <c:val>
            <c:numRef>
              <c:f>'Illinois-Apr24'!$M$5:$BP$5</c:f>
              <c:numCache>
                <c:formatCode>General</c:formatCode>
                <c:ptCount val="56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4</c:v>
                </c:pt>
                <c:pt idx="10">
                  <c:v>8</c:v>
                </c:pt>
                <c:pt idx="11">
                  <c:v>6</c:v>
                </c:pt>
                <c:pt idx="12">
                  <c:v>0</c:v>
                </c:pt>
                <c:pt idx="13">
                  <c:v>21</c:v>
                </c:pt>
                <c:pt idx="14">
                  <c:v>18</c:v>
                </c:pt>
                <c:pt idx="15">
                  <c:v>29</c:v>
                </c:pt>
                <c:pt idx="16">
                  <c:v>12</c:v>
                </c:pt>
                <c:pt idx="17">
                  <c:v>55</c:v>
                </c:pt>
                <c:pt idx="18">
                  <c:v>0</c:v>
                </c:pt>
                <c:pt idx="19">
                  <c:v>282</c:v>
                </c:pt>
                <c:pt idx="20">
                  <c:v>143</c:v>
                </c:pt>
                <c:pt idx="21">
                  <c:v>0</c:v>
                </c:pt>
                <c:pt idx="22">
                  <c:v>464</c:v>
                </c:pt>
                <c:pt idx="23">
                  <c:v>0</c:v>
                </c:pt>
                <c:pt idx="24">
                  <c:v>486</c:v>
                </c:pt>
                <c:pt idx="25">
                  <c:v>330</c:v>
                </c:pt>
                <c:pt idx="26">
                  <c:v>673</c:v>
                </c:pt>
                <c:pt idx="27">
                  <c:v>488</c:v>
                </c:pt>
                <c:pt idx="28">
                  <c:v>465</c:v>
                </c:pt>
                <c:pt idx="29">
                  <c:v>1105</c:v>
                </c:pt>
                <c:pt idx="30">
                  <c:v>461</c:v>
                </c:pt>
                <c:pt idx="31">
                  <c:v>937</c:v>
                </c:pt>
                <c:pt idx="32">
                  <c:v>986</c:v>
                </c:pt>
                <c:pt idx="33">
                  <c:v>715</c:v>
                </c:pt>
                <c:pt idx="34">
                  <c:v>1209</c:v>
                </c:pt>
                <c:pt idx="35">
                  <c:v>1453</c:v>
                </c:pt>
                <c:pt idx="36">
                  <c:v>899</c:v>
                </c:pt>
                <c:pt idx="37">
                  <c:v>1006</c:v>
                </c:pt>
                <c:pt idx="38">
                  <c:v>1287</c:v>
                </c:pt>
                <c:pt idx="39">
                  <c:v>1529</c:v>
                </c:pt>
                <c:pt idx="40">
                  <c:v>1344</c:v>
                </c:pt>
                <c:pt idx="41">
                  <c:v>1465</c:v>
                </c:pt>
                <c:pt idx="42">
                  <c:v>1293</c:v>
                </c:pt>
                <c:pt idx="43">
                  <c:v>1672</c:v>
                </c:pt>
                <c:pt idx="44">
                  <c:v>1173</c:v>
                </c:pt>
                <c:pt idx="45">
                  <c:v>1222</c:v>
                </c:pt>
                <c:pt idx="46">
                  <c:v>1346</c:v>
                </c:pt>
                <c:pt idx="47">
                  <c:v>1140</c:v>
                </c:pt>
                <c:pt idx="48">
                  <c:v>1842</c:v>
                </c:pt>
                <c:pt idx="49">
                  <c:v>1585</c:v>
                </c:pt>
                <c:pt idx="50">
                  <c:v>1197</c:v>
                </c:pt>
                <c:pt idx="51">
                  <c:v>1151</c:v>
                </c:pt>
                <c:pt idx="52">
                  <c:v>1551</c:v>
                </c:pt>
                <c:pt idx="53">
                  <c:v>1959</c:v>
                </c:pt>
                <c:pt idx="54">
                  <c:v>1916</c:v>
                </c:pt>
                <c:pt idx="55">
                  <c:v>2724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3-4826-B744-718CEACCA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809344"/>
        <c:axId val="160810496"/>
      </c:lineChart>
      <c:lineChart>
        <c:grouping val="standard"/>
        <c:varyColors val="0"/>
        <c:ser>
          <c:idx val="2"/>
          <c:order val="1"/>
          <c:tx>
            <c:strRef>
              <c:f>'Illinois-Apr24'!$A$10</c:f>
              <c:strCache>
                <c:ptCount val="1"/>
                <c:pt idx="0">
                  <c:v>Cum Scenario-55000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bg1"/>
              </a:solidFill>
              <a:ln w="15875"/>
            </c:spPr>
          </c:marker>
          <c:cat>
            <c:numRef>
              <c:f>'Illinois-Apr24'!$M$3:$CM$3</c:f>
              <c:numCache>
                <c:formatCode>d\-mmm</c:formatCode>
                <c:ptCount val="79"/>
                <c:pt idx="0">
                  <c:v>43890</c:v>
                </c:pt>
                <c:pt idx="1">
                  <c:v>43891</c:v>
                </c:pt>
                <c:pt idx="2">
                  <c:v>43892</c:v>
                </c:pt>
                <c:pt idx="3">
                  <c:v>43893</c:v>
                </c:pt>
                <c:pt idx="4">
                  <c:v>43894</c:v>
                </c:pt>
                <c:pt idx="5">
                  <c:v>43895</c:v>
                </c:pt>
                <c:pt idx="6">
                  <c:v>43896</c:v>
                </c:pt>
                <c:pt idx="7">
                  <c:v>43897</c:v>
                </c:pt>
                <c:pt idx="8">
                  <c:v>43898</c:v>
                </c:pt>
                <c:pt idx="9">
                  <c:v>43899</c:v>
                </c:pt>
                <c:pt idx="10">
                  <c:v>43900</c:v>
                </c:pt>
                <c:pt idx="11">
                  <c:v>43901</c:v>
                </c:pt>
                <c:pt idx="12">
                  <c:v>43902</c:v>
                </c:pt>
                <c:pt idx="13">
                  <c:v>43903</c:v>
                </c:pt>
                <c:pt idx="14">
                  <c:v>43904</c:v>
                </c:pt>
                <c:pt idx="15">
                  <c:v>43905</c:v>
                </c:pt>
                <c:pt idx="16">
                  <c:v>43906</c:v>
                </c:pt>
                <c:pt idx="17">
                  <c:v>43907</c:v>
                </c:pt>
                <c:pt idx="18">
                  <c:v>43908</c:v>
                </c:pt>
                <c:pt idx="19">
                  <c:v>43909</c:v>
                </c:pt>
                <c:pt idx="20">
                  <c:v>43910</c:v>
                </c:pt>
                <c:pt idx="21">
                  <c:v>43911</c:v>
                </c:pt>
                <c:pt idx="22">
                  <c:v>43912</c:v>
                </c:pt>
                <c:pt idx="23">
                  <c:v>43913</c:v>
                </c:pt>
                <c:pt idx="24">
                  <c:v>43914</c:v>
                </c:pt>
                <c:pt idx="25">
                  <c:v>43915</c:v>
                </c:pt>
                <c:pt idx="26">
                  <c:v>43916</c:v>
                </c:pt>
                <c:pt idx="27">
                  <c:v>43917</c:v>
                </c:pt>
                <c:pt idx="28">
                  <c:v>43918</c:v>
                </c:pt>
                <c:pt idx="29">
                  <c:v>43919</c:v>
                </c:pt>
                <c:pt idx="30">
                  <c:v>43920</c:v>
                </c:pt>
                <c:pt idx="31">
                  <c:v>43921</c:v>
                </c:pt>
                <c:pt idx="32">
                  <c:v>43922</c:v>
                </c:pt>
                <c:pt idx="33">
                  <c:v>43923</c:v>
                </c:pt>
                <c:pt idx="34">
                  <c:v>43924</c:v>
                </c:pt>
                <c:pt idx="35">
                  <c:v>43925</c:v>
                </c:pt>
                <c:pt idx="36">
                  <c:v>43926</c:v>
                </c:pt>
                <c:pt idx="37">
                  <c:v>43927</c:v>
                </c:pt>
                <c:pt idx="38">
                  <c:v>43928</c:v>
                </c:pt>
                <c:pt idx="39">
                  <c:v>43929</c:v>
                </c:pt>
                <c:pt idx="40">
                  <c:v>43930</c:v>
                </c:pt>
                <c:pt idx="41">
                  <c:v>43931</c:v>
                </c:pt>
                <c:pt idx="42">
                  <c:v>43932</c:v>
                </c:pt>
                <c:pt idx="43">
                  <c:v>43933</c:v>
                </c:pt>
                <c:pt idx="44">
                  <c:v>43934</c:v>
                </c:pt>
                <c:pt idx="45">
                  <c:v>43935</c:v>
                </c:pt>
                <c:pt idx="46">
                  <c:v>43936</c:v>
                </c:pt>
                <c:pt idx="47">
                  <c:v>43937</c:v>
                </c:pt>
                <c:pt idx="48">
                  <c:v>43938</c:v>
                </c:pt>
                <c:pt idx="49">
                  <c:v>43939</c:v>
                </c:pt>
                <c:pt idx="50">
                  <c:v>43940</c:v>
                </c:pt>
                <c:pt idx="51">
                  <c:v>43941</c:v>
                </c:pt>
                <c:pt idx="52">
                  <c:v>43942</c:v>
                </c:pt>
                <c:pt idx="53">
                  <c:v>43943</c:v>
                </c:pt>
                <c:pt idx="54">
                  <c:v>43944</c:v>
                </c:pt>
                <c:pt idx="55">
                  <c:v>43945</c:v>
                </c:pt>
                <c:pt idx="56">
                  <c:v>43946</c:v>
                </c:pt>
                <c:pt idx="57">
                  <c:v>43947</c:v>
                </c:pt>
                <c:pt idx="58">
                  <c:v>43948</c:v>
                </c:pt>
                <c:pt idx="59">
                  <c:v>43949</c:v>
                </c:pt>
                <c:pt idx="60">
                  <c:v>43950</c:v>
                </c:pt>
                <c:pt idx="61">
                  <c:v>43951</c:v>
                </c:pt>
                <c:pt idx="62">
                  <c:v>43952</c:v>
                </c:pt>
                <c:pt idx="63">
                  <c:v>43953</c:v>
                </c:pt>
                <c:pt idx="64">
                  <c:v>43954</c:v>
                </c:pt>
                <c:pt idx="65">
                  <c:v>43955</c:v>
                </c:pt>
                <c:pt idx="66">
                  <c:v>43956</c:v>
                </c:pt>
                <c:pt idx="67">
                  <c:v>43957</c:v>
                </c:pt>
                <c:pt idx="68">
                  <c:v>43958</c:v>
                </c:pt>
                <c:pt idx="69">
                  <c:v>43959</c:v>
                </c:pt>
                <c:pt idx="70">
                  <c:v>43960</c:v>
                </c:pt>
                <c:pt idx="71">
                  <c:v>43961</c:v>
                </c:pt>
                <c:pt idx="72">
                  <c:v>43962</c:v>
                </c:pt>
                <c:pt idx="73">
                  <c:v>43963</c:v>
                </c:pt>
                <c:pt idx="74">
                  <c:v>43964</c:v>
                </c:pt>
                <c:pt idx="75">
                  <c:v>43965</c:v>
                </c:pt>
                <c:pt idx="76">
                  <c:v>43966</c:v>
                </c:pt>
                <c:pt idx="77">
                  <c:v>43967</c:v>
                </c:pt>
                <c:pt idx="78">
                  <c:v>43968</c:v>
                </c:pt>
              </c:numCache>
            </c:numRef>
          </c:cat>
          <c:val>
            <c:numRef>
              <c:f>'Illinois-Apr24'!$M$10:$EP$10</c:f>
              <c:numCache>
                <c:formatCode>0</c:formatCode>
                <c:ptCount val="134"/>
                <c:pt idx="0">
                  <c:v>21.29007479576854</c:v>
                </c:pt>
                <c:pt idx="1">
                  <c:v>45.192204548011503</c:v>
                </c:pt>
                <c:pt idx="2">
                  <c:v>72.024137549849911</c:v>
                </c:pt>
                <c:pt idx="3">
                  <c:v>102.1415649339974</c:v>
                </c:pt>
                <c:pt idx="4">
                  <c:v>135.9424660478075</c:v>
                </c:pt>
                <c:pt idx="5">
                  <c:v>173.87190277197826</c:v>
                </c:pt>
                <c:pt idx="6">
                  <c:v>216.42729608238454</c:v>
                </c:pt>
                <c:pt idx="7">
                  <c:v>264.16421683497043</c:v>
                </c:pt>
                <c:pt idx="8">
                  <c:v>317.70272000164437</c:v>
                </c:pt>
                <c:pt idx="9">
                  <c:v>377.73424695289992</c:v>
                </c:pt>
                <c:pt idx="10">
                  <c:v>445.02911332041606</c:v>
                </c:pt>
                <c:pt idx="11">
                  <c:v>520.44458981198136</c:v>
                </c:pt>
                <c:pt idx="12">
                  <c:v>604.93356928972662</c:v>
                </c:pt>
                <c:pt idx="13">
                  <c:v>699.55379451132035</c:v>
                </c:pt>
                <c:pt idx="14">
                  <c:v>805.47759606614636</c:v>
                </c:pt>
                <c:pt idx="15">
                  <c:v>924.00205795013244</c:v>
                </c:pt>
                <c:pt idx="16">
                  <c:v>1056.5594875031861</c:v>
                </c:pt>
                <c:pt idx="17">
                  <c:v>1204.7280155572489</c:v>
                </c:pt>
                <c:pt idx="18">
                  <c:v>1370.2420900329707</c:v>
                </c:pt>
                <c:pt idx="19">
                  <c:v>1555.0025503506022</c:v>
                </c:pt>
                <c:pt idx="20">
                  <c:v>1761.0858795649842</c:v>
                </c:pt>
                <c:pt idx="21">
                  <c:v>1990.7521252121276</c:v>
                </c:pt>
                <c:pt idx="22">
                  <c:v>2246.4508583404508</c:v>
                </c:pt>
                <c:pt idx="23">
                  <c:v>2530.8244041537328</c:v>
                </c:pt>
                <c:pt idx="24">
                  <c:v>2846.7074299091955</c:v>
                </c:pt>
                <c:pt idx="25">
                  <c:v>3197.1218213900006</c:v>
                </c:pt>
                <c:pt idx="26">
                  <c:v>3585.2656267810107</c:v>
                </c:pt>
                <c:pt idx="27">
                  <c:v>4014.4947085007266</c:v>
                </c:pt>
                <c:pt idx="28">
                  <c:v>4488.2956366588578</c:v>
                </c:pt>
                <c:pt idx="29">
                  <c:v>5010.248304888526</c:v>
                </c:pt>
                <c:pt idx="30">
                  <c:v>5583.9767784765127</c:v>
                </c:pt>
                <c:pt idx="31">
                  <c:v>6213.0870291072097</c:v>
                </c:pt>
                <c:pt idx="32">
                  <c:v>6901.0905065699162</c:v>
                </c:pt>
                <c:pt idx="33">
                  <c:v>7651.3129819608148</c:v>
                </c:pt>
                <c:pt idx="34">
                  <c:v>8466.7888007279107</c:v>
                </c:pt>
                <c:pt idx="35">
                  <c:v>9350.1416266854339</c:v>
                </c:pt>
                <c:pt idx="36">
                  <c:v>10303.453938056662</c:v>
                </c:pt>
                <c:pt idx="37">
                  <c:v>11328.12892075403</c:v>
                </c:pt>
                <c:pt idx="38">
                  <c:v>12424.749918958709</c:v>
                </c:pt>
                <c:pt idx="39">
                  <c:v>13592.944128036523</c:v>
                </c:pt>
                <c:pt idx="40">
                  <c:v>14831.258581809236</c:v>
                </c:pt>
                <c:pt idx="41">
                  <c:v>16137.057488309703</c:v>
                </c:pt>
                <c:pt idx="42">
                  <c:v>17506.450380163405</c:v>
                </c:pt>
                <c:pt idx="43">
                  <c:v>18934.260156613775</c:v>
                </c:pt>
                <c:pt idx="44">
                  <c:v>20414.038748968334</c:v>
                </c:pt>
                <c:pt idx="45">
                  <c:v>21938.135785644681</c:v>
                </c:pt>
                <c:pt idx="46">
                  <c:v>23497.822350938994</c:v>
                </c:pt>
                <c:pt idx="47">
                  <c:v>25083.467963687348</c:v>
                </c:pt>
                <c:pt idx="48">
                  <c:v>26684.764635023301</c:v>
                </c:pt>
                <c:pt idx="49">
                  <c:v>28290.987787910937</c:v>
                </c:pt>
                <c:pt idx="50">
                  <c:v>29891.280453861273</c:v>
                </c:pt>
                <c:pt idx="51">
                  <c:v>31474.944962785616</c:v>
                </c:pt>
                <c:pt idx="52">
                  <c:v>33031.725622431542</c:v>
                </c:pt>
                <c:pt idx="53">
                  <c:v>34552.066748376754</c:v>
                </c:pt>
                <c:pt idx="54">
                  <c:v>36027.332729167254</c:v>
                </c:pt>
                <c:pt idx="55">
                  <c:v>37449.980265068851</c:v>
                </c:pt>
                <c:pt idx="56">
                  <c:v>38813.677035070919</c:v>
                </c:pt>
                <c:pt idx="57">
                  <c:v>40113.365305502142</c:v>
                </c:pt>
                <c:pt idx="58">
                  <c:v>41345.272912242704</c:v>
                </c:pt>
                <c:pt idx="59">
                  <c:v>42506.877252398685</c:v>
                </c:pt>
                <c:pt idx="60">
                  <c:v>43596.830184461847</c:v>
                </c:pt>
                <c:pt idx="61">
                  <c:v>44614.852988467414</c:v>
                </c:pt>
                <c:pt idx="62">
                  <c:v>45561.610844830473</c:v>
                </c:pt>
                <c:pt idx="63">
                  <c:v>46438.575814460855</c:v>
                </c:pt>
                <c:pt idx="64">
                  <c:v>47247.886257438462</c:v>
                </c:pt>
                <c:pt idx="65">
                  <c:v>47992.209237689851</c:v>
                </c:pt>
                <c:pt idx="66">
                  <c:v>48674.610930698123</c:v>
                </c:pt>
                <c:pt idx="67">
                  <c:v>49298.438544216406</c:v>
                </c:pt>
                <c:pt idx="68">
                  <c:v>49867.215894323679</c:v>
                </c:pt>
                <c:pt idx="69">
                  <c:v>50384.553620374973</c:v>
                </c:pt>
                <c:pt idx="70">
                  <c:v>50854.074102086517</c:v>
                </c:pt>
                <c:pt idx="71">
                  <c:v>51279.350459595415</c:v>
                </c:pt>
                <c:pt idx="72">
                  <c:v>51663.858552036356</c:v>
                </c:pt>
                <c:pt idx="73">
                  <c:v>52010.940609763296</c:v>
                </c:pt>
                <c:pt idx="74">
                  <c:v>52323.779003129559</c:v>
                </c:pt>
                <c:pt idx="75">
                  <c:v>52605.378630498817</c:v>
                </c:pt>
                <c:pt idx="76">
                  <c:v>52858.556467180329</c:v>
                </c:pt>
                <c:pt idx="77">
                  <c:v>53085.93692763822</c:v>
                </c:pt>
                <c:pt idx="78">
                  <c:v>53289.951833561609</c:v>
                </c:pt>
                <c:pt idx="79">
                  <c:v>53472.84393349586</c:v>
                </c:pt>
                <c:pt idx="80">
                  <c:v>53636.673073750659</c:v>
                </c:pt>
                <c:pt idx="81">
                  <c:v>53783.324267172684</c:v>
                </c:pt>
                <c:pt idx="82">
                  <c:v>53914.517041156258</c:v>
                </c:pt>
                <c:pt idx="83">
                  <c:v>54031.815566357509</c:v>
                </c:pt>
                <c:pt idx="84">
                  <c:v>54136.639172046729</c:v>
                </c:pt>
                <c:pt idx="85">
                  <c:v>54230.272943091943</c:v>
                </c:pt>
                <c:pt idx="86">
                  <c:v>54313.878168149662</c:v>
                </c:pt>
                <c:pt idx="87">
                  <c:v>54388.502470095416</c:v>
                </c:pt>
                <c:pt idx="88">
                  <c:v>54455.089499594971</c:v>
                </c:pt>
                <c:pt idx="89">
                  <c:v>54514.48811257437</c:v>
                </c:pt>
                <c:pt idx="90">
                  <c:v>54567.460983708661</c:v>
                </c:pt>
                <c:pt idx="91">
                  <c:v>54614.692632314109</c:v>
                </c:pt>
                <c:pt idx="92">
                  <c:v>54656.796855446322</c:v>
                </c:pt>
                <c:pt idx="93">
                  <c:v>54694.323576669056</c:v>
                </c:pt>
                <c:pt idx="94">
                  <c:v>54727.765128800704</c:v>
                </c:pt>
                <c:pt idx="95">
                  <c:v>54757.561995756347</c:v>
                </c:pt>
                <c:pt idx="96">
                  <c:v>54784.108043039989</c:v>
                </c:pt>
                <c:pt idx="97">
                  <c:v>54807.755269043228</c:v>
                </c:pt>
                <c:pt idx="98">
                  <c:v>54828.818110513028</c:v>
                </c:pt>
                <c:pt idx="99">
                  <c:v>54847.577335715316</c:v>
                </c:pt>
                <c:pt idx="100">
                  <c:v>54864.283558224866</c:v>
                </c:pt>
                <c:pt idx="101">
                  <c:v>54879.160403137437</c:v>
                </c:pt>
                <c:pt idx="102">
                  <c:v>54892.407356001022</c:v>
                </c:pt>
                <c:pt idx="103">
                  <c:v>54904.202323032805</c:v>
                </c:pt>
                <c:pt idx="104">
                  <c:v>54914.703929329713</c:v>
                </c:pt>
                <c:pt idx="105">
                  <c:v>54924.053579868734</c:v>
                </c:pt>
                <c:pt idx="106">
                  <c:v>54932.377306185961</c:v>
                </c:pt>
                <c:pt idx="107">
                  <c:v>54939.787419759727</c:v>
                </c:pt>
                <c:pt idx="108">
                  <c:v>54946.383991332586</c:v>
                </c:pt>
                <c:pt idx="109">
                  <c:v>54952.256173706875</c:v>
                </c:pt>
                <c:pt idx="110">
                  <c:v>54957.483383950836</c:v>
                </c:pt>
                <c:pt idx="111">
                  <c:v>54962.136359462907</c:v>
                </c:pt>
                <c:pt idx="112">
                  <c:v>54966.278100962074</c:v>
                </c:pt>
                <c:pt idx="113">
                  <c:v>54969.964714201262</c:v>
                </c:pt>
                <c:pt idx="114">
                  <c:v>54973.246161035655</c:v>
                </c:pt>
                <c:pt idx="115">
                  <c:v>54976.166929413288</c:v>
                </c:pt>
                <c:pt idx="116">
                  <c:v>54978.766630886537</c:v>
                </c:pt>
                <c:pt idx="117">
                  <c:v>54981.080533363449</c:v>
                </c:pt>
                <c:pt idx="118">
                  <c:v>54983.140036021388</c:v>
                </c:pt>
                <c:pt idx="119">
                  <c:v>54984.973092585788</c:v>
                </c:pt>
                <c:pt idx="120">
                  <c:v>54986.604588527523</c:v>
                </c:pt>
                <c:pt idx="121">
                  <c:v>54988.056677147826</c:v>
                </c:pt>
                <c:pt idx="122">
                  <c:v>54989.349078993808</c:v>
                </c:pt>
                <c:pt idx="123">
                  <c:v>54990.499348575555</c:v>
                </c:pt>
                <c:pt idx="124">
                  <c:v>54991.523111931849</c:v>
                </c:pt>
                <c:pt idx="125">
                  <c:v>54992.434278211906</c:v>
                </c:pt>
                <c:pt idx="126">
                  <c:v>54993.245228100197</c:v>
                </c:pt>
                <c:pt idx="127">
                  <c:v>54993.966981607016</c:v>
                </c:pt>
                <c:pt idx="128">
                  <c:v>54994.609347475052</c:v>
                </c:pt>
                <c:pt idx="129">
                  <c:v>54995.181056208829</c:v>
                </c:pt>
                <c:pt idx="130">
                  <c:v>54995.689878516314</c:v>
                </c:pt>
                <c:pt idx="131">
                  <c:v>54996.142730757703</c:v>
                </c:pt>
                <c:pt idx="132">
                  <c:v>54996.545768823002</c:v>
                </c:pt>
                <c:pt idx="133">
                  <c:v>54996.90447170526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5E-4489-9763-FD0DB5ECE7E7}"/>
            </c:ext>
          </c:extLst>
        </c:ser>
        <c:ser>
          <c:idx val="0"/>
          <c:order val="3"/>
          <c:tx>
            <c:strRef>
              <c:f>'Illinois-Apr24'!$A$6</c:f>
              <c:strCache>
                <c:ptCount val="1"/>
                <c:pt idx="0">
                  <c:v>Cum # infections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triangle"/>
            <c:size val="8"/>
            <c:spPr>
              <a:solidFill>
                <a:srgbClr val="0066FF"/>
              </a:solidFill>
              <a:ln>
                <a:noFill/>
              </a:ln>
            </c:spPr>
          </c:marker>
          <c:dLbls>
            <c:dLbl>
              <c:idx val="55"/>
              <c:layout>
                <c:manualLayout>
                  <c:x val="4.1293096165432051E-2"/>
                  <c:y val="-7.1044690521441395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56-476C-910A-0011F7F70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'Illinois-Apr24'!$M$6:$BP$6</c:f>
              <c:numCache>
                <c:formatCode>General</c:formatCode>
                <c:ptCount val="56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11</c:v>
                </c:pt>
                <c:pt idx="10">
                  <c:v>19</c:v>
                </c:pt>
                <c:pt idx="11">
                  <c:v>25</c:v>
                </c:pt>
                <c:pt idx="12">
                  <c:v>25</c:v>
                </c:pt>
                <c:pt idx="13">
                  <c:v>46</c:v>
                </c:pt>
                <c:pt idx="14">
                  <c:v>64</c:v>
                </c:pt>
                <c:pt idx="15">
                  <c:v>93</c:v>
                </c:pt>
                <c:pt idx="16">
                  <c:v>105</c:v>
                </c:pt>
                <c:pt idx="17">
                  <c:v>160</c:v>
                </c:pt>
                <c:pt idx="18">
                  <c:v>160</c:v>
                </c:pt>
                <c:pt idx="19">
                  <c:v>442</c:v>
                </c:pt>
                <c:pt idx="20">
                  <c:v>585</c:v>
                </c:pt>
                <c:pt idx="21">
                  <c:v>585</c:v>
                </c:pt>
                <c:pt idx="22">
                  <c:v>1049</c:v>
                </c:pt>
                <c:pt idx="23">
                  <c:v>1049</c:v>
                </c:pt>
                <c:pt idx="24">
                  <c:v>1535</c:v>
                </c:pt>
                <c:pt idx="25">
                  <c:v>1865</c:v>
                </c:pt>
                <c:pt idx="26">
                  <c:v>2538</c:v>
                </c:pt>
                <c:pt idx="27">
                  <c:v>3026</c:v>
                </c:pt>
                <c:pt idx="28">
                  <c:v>3491</c:v>
                </c:pt>
                <c:pt idx="29">
                  <c:v>4596</c:v>
                </c:pt>
                <c:pt idx="30">
                  <c:v>5057</c:v>
                </c:pt>
                <c:pt idx="31">
                  <c:v>5994</c:v>
                </c:pt>
                <c:pt idx="32">
                  <c:v>6980</c:v>
                </c:pt>
                <c:pt idx="33">
                  <c:v>7695</c:v>
                </c:pt>
                <c:pt idx="34">
                  <c:v>8904</c:v>
                </c:pt>
                <c:pt idx="35">
                  <c:v>10357</c:v>
                </c:pt>
                <c:pt idx="36">
                  <c:v>11256</c:v>
                </c:pt>
                <c:pt idx="37">
                  <c:v>12262</c:v>
                </c:pt>
                <c:pt idx="38">
                  <c:v>13549</c:v>
                </c:pt>
                <c:pt idx="39">
                  <c:v>15078</c:v>
                </c:pt>
                <c:pt idx="40">
                  <c:v>16422</c:v>
                </c:pt>
                <c:pt idx="41">
                  <c:v>17887</c:v>
                </c:pt>
                <c:pt idx="42">
                  <c:v>19180</c:v>
                </c:pt>
                <c:pt idx="43">
                  <c:v>20852</c:v>
                </c:pt>
                <c:pt idx="44">
                  <c:v>22025</c:v>
                </c:pt>
                <c:pt idx="45">
                  <c:v>23247</c:v>
                </c:pt>
                <c:pt idx="46">
                  <c:v>24593</c:v>
                </c:pt>
                <c:pt idx="47">
                  <c:v>25733</c:v>
                </c:pt>
                <c:pt idx="48">
                  <c:v>27575</c:v>
                </c:pt>
                <c:pt idx="49">
                  <c:v>29160</c:v>
                </c:pt>
                <c:pt idx="50">
                  <c:v>30357</c:v>
                </c:pt>
                <c:pt idx="51">
                  <c:v>31508</c:v>
                </c:pt>
                <c:pt idx="52">
                  <c:v>33059</c:v>
                </c:pt>
                <c:pt idx="53">
                  <c:v>35018</c:v>
                </c:pt>
                <c:pt idx="54">
                  <c:v>36934</c:v>
                </c:pt>
                <c:pt idx="55" formatCode="0">
                  <c:v>39658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FF-4FE9-8C18-0667D10A5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6146608"/>
        <c:axId val="1685169424"/>
      </c:lineChart>
      <c:dateAx>
        <c:axId val="16080934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Date</a:t>
                </a:r>
              </a:p>
            </c:rich>
          </c:tx>
          <c:layout>
            <c:manualLayout>
              <c:xMode val="edge"/>
              <c:yMode val="edge"/>
              <c:x val="0.49077527745508503"/>
              <c:y val="0.91166276399484691"/>
            </c:manualLayout>
          </c:layout>
          <c:overlay val="0"/>
        </c:title>
        <c:numFmt formatCode="d\-mmm" sourceLinked="1"/>
        <c:majorTickMark val="out"/>
        <c:minorTickMark val="none"/>
        <c:tickLblPos val="nextTo"/>
        <c:txPr>
          <a:bodyPr/>
          <a:lstStyle/>
          <a:p>
            <a:pPr>
              <a:defRPr lang="th-TH"/>
            </a:pPr>
            <a:endParaRPr lang="en-US"/>
          </a:p>
        </c:txPr>
        <c:crossAx val="160810496"/>
        <c:crosses val="autoZero"/>
        <c:auto val="0"/>
        <c:lblOffset val="100"/>
        <c:baseTimeUnit val="days"/>
      </c:dateAx>
      <c:valAx>
        <c:axId val="1608104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800" b="0">
                    <a:solidFill>
                      <a:srgbClr val="0000FF"/>
                    </a:solidFill>
                  </a:defRPr>
                </a:pPr>
                <a:r>
                  <a:rPr lang="en-US" sz="1800" b="0" baseline="0">
                    <a:solidFill>
                      <a:srgbClr val="0000FF"/>
                    </a:solidFill>
                  </a:rPr>
                  <a:t>Daily Number of Infections</a:t>
                </a:r>
                <a:endParaRPr lang="en-US" sz="1800" b="0">
                  <a:solidFill>
                    <a:srgbClr val="0000FF"/>
                  </a:solidFill>
                </a:endParaRPr>
              </a:p>
            </c:rich>
          </c:tx>
          <c:layout>
            <c:manualLayout>
              <c:xMode val="edge"/>
              <c:yMode val="edge"/>
              <c:x val="3.9254763296850577E-2"/>
              <c:y val="0.3136476020783672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lang="th-TH"/>
            </a:pPr>
            <a:endParaRPr lang="en-US"/>
          </a:p>
        </c:txPr>
        <c:crossAx val="160809344"/>
        <c:crosses val="autoZero"/>
        <c:crossBetween val="between"/>
      </c:valAx>
      <c:valAx>
        <c:axId val="168516942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800" b="0">
                    <a:solidFill>
                      <a:srgbClr val="0000FF"/>
                    </a:solidFill>
                  </a:defRPr>
                </a:pPr>
                <a:r>
                  <a:rPr lang="en-US" sz="1800" b="0">
                    <a:solidFill>
                      <a:srgbClr val="0000FF"/>
                    </a:solidFill>
                  </a:rPr>
                  <a:t>Cumulative Number of Infections</a:t>
                </a:r>
              </a:p>
            </c:rich>
          </c:tx>
          <c:layout>
            <c:manualLayout>
              <c:xMode val="edge"/>
              <c:yMode val="edge"/>
              <c:x val="0.9554803829909474"/>
              <c:y val="0.2502941497759396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866146608"/>
        <c:crosses val="max"/>
        <c:crossBetween val="between"/>
      </c:valAx>
      <c:dateAx>
        <c:axId val="1866146608"/>
        <c:scaling>
          <c:orientation val="minMax"/>
        </c:scaling>
        <c:delete val="1"/>
        <c:axPos val="b"/>
        <c:numFmt formatCode="d\-mmm" sourceLinked="1"/>
        <c:majorTickMark val="out"/>
        <c:minorTickMark val="none"/>
        <c:tickLblPos val="nextTo"/>
        <c:crossAx val="1685169424"/>
        <c:crosses val="autoZero"/>
        <c:auto val="1"/>
        <c:lblOffset val="100"/>
        <c:baseTimeUnit val="days"/>
      </c:date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0">
              <a:schemeClr val="accent1">
                <a:tint val="44500"/>
                <a:satMod val="160000"/>
              </a:schemeClr>
            </a:gs>
            <a:gs pos="3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35181761021690872"/>
          <c:y val="0.61796168851735689"/>
          <c:w val="0.11325912099200168"/>
          <c:h val="0.19327787329832236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lang="th-TH"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287526322549679E-2"/>
          <c:y val="0.17277359894416758"/>
          <c:w val="0.84351270622851526"/>
          <c:h val="0.636367211059093"/>
        </c:manualLayout>
      </c:layout>
      <c:lineChart>
        <c:grouping val="standard"/>
        <c:varyColors val="0"/>
        <c:ser>
          <c:idx val="1"/>
          <c:order val="0"/>
          <c:tx>
            <c:strRef>
              <c:f>'Illinois-Weekly'!$A$9</c:f>
              <c:strCache>
                <c:ptCount val="1"/>
                <c:pt idx="0">
                  <c:v>Scenario-70000</c:v>
                </c:pt>
              </c:strCache>
            </c:strRef>
          </c:tx>
          <c:marker>
            <c:spPr>
              <a:solidFill>
                <a:schemeClr val="bg1"/>
              </a:solidFill>
            </c:spPr>
          </c:marker>
          <c:cat>
            <c:numRef>
              <c:f>'Illinois-Weekly'!$M$3:$AL$3</c:f>
              <c:numCache>
                <c:formatCode>d\-mmm</c:formatCode>
                <c:ptCount val="26"/>
                <c:pt idx="0">
                  <c:v>43896</c:v>
                </c:pt>
                <c:pt idx="1">
                  <c:v>43903</c:v>
                </c:pt>
                <c:pt idx="2">
                  <c:v>43910</c:v>
                </c:pt>
                <c:pt idx="3">
                  <c:v>43917</c:v>
                </c:pt>
                <c:pt idx="4">
                  <c:v>43924</c:v>
                </c:pt>
                <c:pt idx="5">
                  <c:v>43931</c:v>
                </c:pt>
                <c:pt idx="6">
                  <c:v>43938</c:v>
                </c:pt>
                <c:pt idx="7">
                  <c:v>43945</c:v>
                </c:pt>
                <c:pt idx="8">
                  <c:v>43952</c:v>
                </c:pt>
                <c:pt idx="9">
                  <c:v>43959</c:v>
                </c:pt>
                <c:pt idx="10">
                  <c:v>43966</c:v>
                </c:pt>
                <c:pt idx="11">
                  <c:v>43973</c:v>
                </c:pt>
                <c:pt idx="12">
                  <c:v>43980</c:v>
                </c:pt>
                <c:pt idx="13">
                  <c:v>43987</c:v>
                </c:pt>
                <c:pt idx="14">
                  <c:v>43994</c:v>
                </c:pt>
                <c:pt idx="15">
                  <c:v>44001</c:v>
                </c:pt>
                <c:pt idx="16">
                  <c:v>44008</c:v>
                </c:pt>
                <c:pt idx="17">
                  <c:v>44015</c:v>
                </c:pt>
                <c:pt idx="18">
                  <c:v>44022</c:v>
                </c:pt>
                <c:pt idx="19">
                  <c:v>44029</c:v>
                </c:pt>
                <c:pt idx="20">
                  <c:v>44036</c:v>
                </c:pt>
                <c:pt idx="21">
                  <c:v>44043</c:v>
                </c:pt>
                <c:pt idx="22">
                  <c:v>44050</c:v>
                </c:pt>
                <c:pt idx="23">
                  <c:v>44057</c:v>
                </c:pt>
                <c:pt idx="24">
                  <c:v>44064</c:v>
                </c:pt>
                <c:pt idx="25">
                  <c:v>44071</c:v>
                </c:pt>
              </c:numCache>
            </c:numRef>
          </c:cat>
          <c:val>
            <c:numRef>
              <c:f>'Illinois-Weekly'!$M$9:$AL$9</c:f>
              <c:numCache>
                <c:formatCode>0.0</c:formatCode>
                <c:ptCount val="26"/>
                <c:pt idx="0">
                  <c:v>431.12635948016219</c:v>
                </c:pt>
                <c:pt idx="1">
                  <c:v>834.14602611708187</c:v>
                </c:pt>
                <c:pt idx="2">
                  <c:v>1587.2940404084918</c:v>
                </c:pt>
                <c:pt idx="3">
                  <c:v>2926.7171891448843</c:v>
                </c:pt>
                <c:pt idx="4">
                  <c:v>5093.5898260828444</c:v>
                </c:pt>
                <c:pt idx="5">
                  <c:v>8025.5343397355327</c:v>
                </c:pt>
                <c:pt idx="6">
                  <c:v>10834.49333829378</c:v>
                </c:pt>
                <c:pt idx="7">
                  <c:v>11904.499755387447</c:v>
                </c:pt>
                <c:pt idx="8">
                  <c:v>10443.092192963702</c:v>
                </c:pt>
                <c:pt idx="9">
                  <c:v>7509.1438253674005</c:v>
                </c:pt>
                <c:pt idx="10">
                  <c:v>4670.9172630339735</c:v>
                </c:pt>
                <c:pt idx="11">
                  <c:v>2651.699639219552</c:v>
                </c:pt>
                <c:pt idx="12">
                  <c:v>1428.5401997023</c:v>
                </c:pt>
                <c:pt idx="13">
                  <c:v>748.04617285278891</c:v>
                </c:pt>
                <c:pt idx="14">
                  <c:v>385.90893483887726</c:v>
                </c:pt>
                <c:pt idx="15">
                  <c:v>197.55704306703271</c:v>
                </c:pt>
                <c:pt idx="16">
                  <c:v>100.73590124351809</c:v>
                </c:pt>
                <c:pt idx="17">
                  <c:v>51.262602210789161</c:v>
                </c:pt>
                <c:pt idx="18">
                  <c:v>26.059821821201183</c:v>
                </c:pt>
                <c:pt idx="19">
                  <c:v>13.240844746717215</c:v>
                </c:pt>
                <c:pt idx="20">
                  <c:v>6.7258136833632021</c:v>
                </c:pt>
                <c:pt idx="21">
                  <c:v>3.4159813996528134</c:v>
                </c:pt>
                <c:pt idx="22">
                  <c:v>1.7348281596935342</c:v>
                </c:pt>
                <c:pt idx="23">
                  <c:v>0.88101305873349234</c:v>
                </c:pt>
                <c:pt idx="24">
                  <c:v>0.44740472749016774</c:v>
                </c:pt>
                <c:pt idx="25">
                  <c:v>0.2272034396365929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6A-4874-85D1-C9D76F3721DE}"/>
            </c:ext>
          </c:extLst>
        </c:ser>
        <c:ser>
          <c:idx val="3"/>
          <c:order val="2"/>
          <c:tx>
            <c:strRef>
              <c:f>'Illinois-Weekly'!$A$5</c:f>
              <c:strCache>
                <c:ptCount val="1"/>
                <c:pt idx="0">
                  <c:v>Actual # infections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dLbls>
            <c:dLbl>
              <c:idx val="53"/>
              <c:layout>
                <c:manualLayout>
                  <c:x val="-2.4918247686036583E-2"/>
                  <c:y val="-7.55665892234994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C6A-4874-85D1-C9D76F3721DE}"/>
                </c:ext>
              </c:extLst>
            </c:dLbl>
            <c:dLbl>
              <c:idx val="54"/>
              <c:layout>
                <c:manualLayout>
                  <c:x val="1.7798748347168936E-2"/>
                  <c:y val="3.68144921858074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C6A-4874-85D1-C9D76F3721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'Illinois-Weekly'!$M$3:$AL$3</c:f>
              <c:numCache>
                <c:formatCode>d\-mmm</c:formatCode>
                <c:ptCount val="26"/>
                <c:pt idx="0">
                  <c:v>43896</c:v>
                </c:pt>
                <c:pt idx="1">
                  <c:v>43903</c:v>
                </c:pt>
                <c:pt idx="2">
                  <c:v>43910</c:v>
                </c:pt>
                <c:pt idx="3">
                  <c:v>43917</c:v>
                </c:pt>
                <c:pt idx="4">
                  <c:v>43924</c:v>
                </c:pt>
                <c:pt idx="5">
                  <c:v>43931</c:v>
                </c:pt>
                <c:pt idx="6">
                  <c:v>43938</c:v>
                </c:pt>
                <c:pt idx="7">
                  <c:v>43945</c:v>
                </c:pt>
                <c:pt idx="8">
                  <c:v>43952</c:v>
                </c:pt>
                <c:pt idx="9">
                  <c:v>43959</c:v>
                </c:pt>
                <c:pt idx="10">
                  <c:v>43966</c:v>
                </c:pt>
                <c:pt idx="11">
                  <c:v>43973</c:v>
                </c:pt>
                <c:pt idx="12">
                  <c:v>43980</c:v>
                </c:pt>
                <c:pt idx="13">
                  <c:v>43987</c:v>
                </c:pt>
                <c:pt idx="14">
                  <c:v>43994</c:v>
                </c:pt>
                <c:pt idx="15">
                  <c:v>44001</c:v>
                </c:pt>
                <c:pt idx="16">
                  <c:v>44008</c:v>
                </c:pt>
                <c:pt idx="17">
                  <c:v>44015</c:v>
                </c:pt>
                <c:pt idx="18">
                  <c:v>44022</c:v>
                </c:pt>
                <c:pt idx="19">
                  <c:v>44029</c:v>
                </c:pt>
                <c:pt idx="20">
                  <c:v>44036</c:v>
                </c:pt>
                <c:pt idx="21">
                  <c:v>44043</c:v>
                </c:pt>
                <c:pt idx="22">
                  <c:v>44050</c:v>
                </c:pt>
                <c:pt idx="23">
                  <c:v>44057</c:v>
                </c:pt>
                <c:pt idx="24">
                  <c:v>44064</c:v>
                </c:pt>
                <c:pt idx="25">
                  <c:v>44071</c:v>
                </c:pt>
              </c:numCache>
            </c:numRef>
          </c:cat>
          <c:val>
            <c:numRef>
              <c:f>'Illinois-Weekly'!$M$5:$T$5</c:f>
              <c:numCache>
                <c:formatCode>General</c:formatCode>
                <c:ptCount val="8"/>
                <c:pt idx="0">
                  <c:v>5</c:v>
                </c:pt>
                <c:pt idx="1">
                  <c:v>41</c:v>
                </c:pt>
                <c:pt idx="2">
                  <c:v>539</c:v>
                </c:pt>
                <c:pt idx="3">
                  <c:v>2441</c:v>
                </c:pt>
                <c:pt idx="4">
                  <c:v>5878</c:v>
                </c:pt>
                <c:pt idx="5">
                  <c:v>8983</c:v>
                </c:pt>
                <c:pt idx="6">
                  <c:v>9688</c:v>
                </c:pt>
                <c:pt idx="7">
                  <c:v>12083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6A-4874-85D1-C9D76F372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809344"/>
        <c:axId val="160810496"/>
      </c:lineChart>
      <c:lineChart>
        <c:grouping val="standard"/>
        <c:varyColors val="0"/>
        <c:ser>
          <c:idx val="2"/>
          <c:order val="1"/>
          <c:tx>
            <c:strRef>
              <c:f>'Illinois-Weekly'!$A$10</c:f>
              <c:strCache>
                <c:ptCount val="1"/>
                <c:pt idx="0">
                  <c:v>Cum Scenario-70000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bg1"/>
              </a:solidFill>
              <a:ln w="15875"/>
            </c:spPr>
          </c:marker>
          <c:cat>
            <c:numRef>
              <c:f>'Illinois-Weekly'!$M$3:$AL$3</c:f>
              <c:numCache>
                <c:formatCode>d\-mmm</c:formatCode>
                <c:ptCount val="26"/>
                <c:pt idx="0">
                  <c:v>43896</c:v>
                </c:pt>
                <c:pt idx="1">
                  <c:v>43903</c:v>
                </c:pt>
                <c:pt idx="2">
                  <c:v>43910</c:v>
                </c:pt>
                <c:pt idx="3">
                  <c:v>43917</c:v>
                </c:pt>
                <c:pt idx="4">
                  <c:v>43924</c:v>
                </c:pt>
                <c:pt idx="5">
                  <c:v>43931</c:v>
                </c:pt>
                <c:pt idx="6">
                  <c:v>43938</c:v>
                </c:pt>
                <c:pt idx="7">
                  <c:v>43945</c:v>
                </c:pt>
                <c:pt idx="8">
                  <c:v>43952</c:v>
                </c:pt>
                <c:pt idx="9">
                  <c:v>43959</c:v>
                </c:pt>
                <c:pt idx="10">
                  <c:v>43966</c:v>
                </c:pt>
                <c:pt idx="11">
                  <c:v>43973</c:v>
                </c:pt>
                <c:pt idx="12">
                  <c:v>43980</c:v>
                </c:pt>
                <c:pt idx="13">
                  <c:v>43987</c:v>
                </c:pt>
                <c:pt idx="14">
                  <c:v>43994</c:v>
                </c:pt>
                <c:pt idx="15">
                  <c:v>44001</c:v>
                </c:pt>
                <c:pt idx="16">
                  <c:v>44008</c:v>
                </c:pt>
                <c:pt idx="17">
                  <c:v>44015</c:v>
                </c:pt>
                <c:pt idx="18">
                  <c:v>44022</c:v>
                </c:pt>
                <c:pt idx="19">
                  <c:v>44029</c:v>
                </c:pt>
                <c:pt idx="20">
                  <c:v>44036</c:v>
                </c:pt>
                <c:pt idx="21">
                  <c:v>44043</c:v>
                </c:pt>
                <c:pt idx="22">
                  <c:v>44050</c:v>
                </c:pt>
                <c:pt idx="23">
                  <c:v>44057</c:v>
                </c:pt>
                <c:pt idx="24">
                  <c:v>44064</c:v>
                </c:pt>
                <c:pt idx="25">
                  <c:v>44071</c:v>
                </c:pt>
              </c:numCache>
            </c:numRef>
          </c:cat>
          <c:val>
            <c:numRef>
              <c:f>'Illinois-Weekly'!$M$10:$AL$10</c:f>
              <c:numCache>
                <c:formatCode>0</c:formatCode>
                <c:ptCount val="26"/>
                <c:pt idx="0">
                  <c:v>326.02108297994414</c:v>
                </c:pt>
                <c:pt idx="1">
                  <c:v>958.65727577856615</c:v>
                </c:pt>
                <c:pt idx="2">
                  <c:v>2169.3773090413529</c:v>
                </c:pt>
                <c:pt idx="3">
                  <c:v>4426.3829238180406</c:v>
                </c:pt>
                <c:pt idx="4">
                  <c:v>8436.5364314319049</c:v>
                </c:pt>
                <c:pt idx="5">
                  <c:v>14996.098514341094</c:v>
                </c:pt>
                <c:pt idx="6">
                  <c:v>24426.112353355751</c:v>
                </c:pt>
                <c:pt idx="7">
                  <c:v>35795.608900196363</c:v>
                </c:pt>
                <c:pt idx="8">
                  <c:v>46969.40487437194</c:v>
                </c:pt>
                <c:pt idx="9">
                  <c:v>55945.522883537487</c:v>
                </c:pt>
                <c:pt idx="10">
                  <c:v>62035.553427738174</c:v>
                </c:pt>
                <c:pt idx="11">
                  <c:v>65696.861878864933</c:v>
                </c:pt>
                <c:pt idx="12">
                  <c:v>67736.981798325854</c:v>
                </c:pt>
                <c:pt idx="13">
                  <c:v>68825.274984603398</c:v>
                </c:pt>
                <c:pt idx="14">
                  <c:v>69392.252538449233</c:v>
                </c:pt>
                <c:pt idx="15">
                  <c:v>69683.985527402183</c:v>
                </c:pt>
                <c:pt idx="16">
                  <c:v>69833.131999557459</c:v>
                </c:pt>
                <c:pt idx="17">
                  <c:v>69909.13125128462</c:v>
                </c:pt>
                <c:pt idx="18">
                  <c:v>69947.792463300619</c:v>
                </c:pt>
                <c:pt idx="19">
                  <c:v>69967.442796584583</c:v>
                </c:pt>
                <c:pt idx="20">
                  <c:v>69977.426125799626</c:v>
                </c:pt>
                <c:pt idx="21">
                  <c:v>69982.49702334113</c:v>
                </c:pt>
                <c:pt idx="22">
                  <c:v>69985.072428120809</c:v>
                </c:pt>
                <c:pt idx="23">
                  <c:v>69986.380348730017</c:v>
                </c:pt>
                <c:pt idx="24">
                  <c:v>69987.044557623129</c:v>
                </c:pt>
                <c:pt idx="25">
                  <c:v>69987.381861706686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6A-4874-85D1-C9D76F3721DE}"/>
            </c:ext>
          </c:extLst>
        </c:ser>
        <c:ser>
          <c:idx val="0"/>
          <c:order val="3"/>
          <c:tx>
            <c:strRef>
              <c:f>'Illinois-Weekly'!$A$6</c:f>
              <c:strCache>
                <c:ptCount val="1"/>
                <c:pt idx="0">
                  <c:v>Cum # infections</c:v>
                </c:pt>
              </c:strCache>
            </c:strRef>
          </c:tx>
          <c:spPr>
            <a:ln w="38100">
              <a:solidFill>
                <a:srgbClr val="0000FF"/>
              </a:solidFill>
            </a:ln>
          </c:spPr>
          <c:marker>
            <c:symbol val="triangle"/>
            <c:size val="8"/>
            <c:spPr>
              <a:solidFill>
                <a:srgbClr val="0066FF"/>
              </a:solidFill>
              <a:ln>
                <a:noFill/>
              </a:ln>
            </c:spPr>
          </c:marker>
          <c:dLbls>
            <c:dLbl>
              <c:idx val="7"/>
              <c:layout>
                <c:manualLayout>
                  <c:x val="1.6488379686770076E-2"/>
                  <c:y val="5.16718612526389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 b="1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6A-4874-85D1-C9D76F3721DE}"/>
                </c:ext>
              </c:extLst>
            </c:dLbl>
            <c:dLbl>
              <c:idx val="55"/>
              <c:layout>
                <c:manualLayout>
                  <c:x val="4.1293096165432051E-2"/>
                  <c:y val="-7.1044690521441395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6A-4874-85D1-C9D76F3721D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'Illinois-Weekly'!$M$3:$AL$3</c:f>
              <c:numCache>
                <c:formatCode>d\-mmm</c:formatCode>
                <c:ptCount val="26"/>
                <c:pt idx="0">
                  <c:v>43896</c:v>
                </c:pt>
                <c:pt idx="1">
                  <c:v>43903</c:v>
                </c:pt>
                <c:pt idx="2">
                  <c:v>43910</c:v>
                </c:pt>
                <c:pt idx="3">
                  <c:v>43917</c:v>
                </c:pt>
                <c:pt idx="4">
                  <c:v>43924</c:v>
                </c:pt>
                <c:pt idx="5">
                  <c:v>43931</c:v>
                </c:pt>
                <c:pt idx="6">
                  <c:v>43938</c:v>
                </c:pt>
                <c:pt idx="7">
                  <c:v>43945</c:v>
                </c:pt>
                <c:pt idx="8">
                  <c:v>43952</c:v>
                </c:pt>
                <c:pt idx="9">
                  <c:v>43959</c:v>
                </c:pt>
                <c:pt idx="10">
                  <c:v>43966</c:v>
                </c:pt>
                <c:pt idx="11">
                  <c:v>43973</c:v>
                </c:pt>
                <c:pt idx="12">
                  <c:v>43980</c:v>
                </c:pt>
                <c:pt idx="13">
                  <c:v>43987</c:v>
                </c:pt>
                <c:pt idx="14">
                  <c:v>43994</c:v>
                </c:pt>
                <c:pt idx="15">
                  <c:v>44001</c:v>
                </c:pt>
                <c:pt idx="16">
                  <c:v>44008</c:v>
                </c:pt>
                <c:pt idx="17">
                  <c:v>44015</c:v>
                </c:pt>
                <c:pt idx="18">
                  <c:v>44022</c:v>
                </c:pt>
                <c:pt idx="19">
                  <c:v>44029</c:v>
                </c:pt>
                <c:pt idx="20">
                  <c:v>44036</c:v>
                </c:pt>
                <c:pt idx="21">
                  <c:v>44043</c:v>
                </c:pt>
                <c:pt idx="22">
                  <c:v>44050</c:v>
                </c:pt>
                <c:pt idx="23">
                  <c:v>44057</c:v>
                </c:pt>
                <c:pt idx="24">
                  <c:v>44064</c:v>
                </c:pt>
                <c:pt idx="25">
                  <c:v>44071</c:v>
                </c:pt>
              </c:numCache>
            </c:numRef>
          </c:cat>
          <c:val>
            <c:numRef>
              <c:f>'Illinois-Weekly'!$M$6:$BP$6</c:f>
              <c:numCache>
                <c:formatCode>General</c:formatCode>
                <c:ptCount val="56"/>
                <c:pt idx="0">
                  <c:v>5</c:v>
                </c:pt>
                <c:pt idx="1">
                  <c:v>46</c:v>
                </c:pt>
                <c:pt idx="2">
                  <c:v>585</c:v>
                </c:pt>
                <c:pt idx="3">
                  <c:v>3026</c:v>
                </c:pt>
                <c:pt idx="4">
                  <c:v>8904</c:v>
                </c:pt>
                <c:pt idx="5">
                  <c:v>17887</c:v>
                </c:pt>
                <c:pt idx="6" formatCode="0">
                  <c:v>27575</c:v>
                </c:pt>
                <c:pt idx="7" formatCode="0">
                  <c:v>39658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C6A-4874-85D1-C9D76F372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6146608"/>
        <c:axId val="1685169424"/>
      </c:lineChart>
      <c:dateAx>
        <c:axId val="16080934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Date</a:t>
                </a:r>
              </a:p>
            </c:rich>
          </c:tx>
          <c:layout>
            <c:manualLayout>
              <c:xMode val="edge"/>
              <c:yMode val="edge"/>
              <c:x val="0.49077527745508503"/>
              <c:y val="0.91166276399484691"/>
            </c:manualLayout>
          </c:layout>
          <c:overlay val="0"/>
        </c:title>
        <c:numFmt formatCode="d\-mmm" sourceLinked="1"/>
        <c:majorTickMark val="out"/>
        <c:minorTickMark val="none"/>
        <c:tickLblPos val="nextTo"/>
        <c:txPr>
          <a:bodyPr/>
          <a:lstStyle/>
          <a:p>
            <a:pPr>
              <a:defRPr lang="th-TH"/>
            </a:pPr>
            <a:endParaRPr lang="en-US"/>
          </a:p>
        </c:txPr>
        <c:crossAx val="160810496"/>
        <c:crosses val="autoZero"/>
        <c:auto val="0"/>
        <c:lblOffset val="100"/>
        <c:baseTimeUnit val="days"/>
        <c:majorUnit val="7"/>
        <c:majorTimeUnit val="days"/>
      </c:dateAx>
      <c:valAx>
        <c:axId val="1608104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800" b="0">
                    <a:solidFill>
                      <a:srgbClr val="0000FF"/>
                    </a:solidFill>
                  </a:defRPr>
                </a:pPr>
                <a:r>
                  <a:rPr lang="en-US" sz="1800" b="0" baseline="0">
                    <a:solidFill>
                      <a:srgbClr val="0000FF"/>
                    </a:solidFill>
                  </a:rPr>
                  <a:t>Weekly Number of Infections</a:t>
                </a:r>
                <a:endParaRPr lang="en-US" sz="1800" b="0">
                  <a:solidFill>
                    <a:srgbClr val="0000FF"/>
                  </a:solidFill>
                </a:endParaRPr>
              </a:p>
            </c:rich>
          </c:tx>
          <c:layout>
            <c:manualLayout>
              <c:xMode val="edge"/>
              <c:yMode val="edge"/>
              <c:x val="3.9254782325955563E-2"/>
              <c:y val="0.2807084004311551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lang="th-TH"/>
            </a:pPr>
            <a:endParaRPr lang="en-US"/>
          </a:p>
        </c:txPr>
        <c:crossAx val="160809344"/>
        <c:crosses val="autoZero"/>
        <c:crossBetween val="between"/>
      </c:valAx>
      <c:valAx>
        <c:axId val="168516942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800" b="0">
                    <a:solidFill>
                      <a:srgbClr val="0000FF"/>
                    </a:solidFill>
                  </a:defRPr>
                </a:pPr>
                <a:r>
                  <a:rPr lang="en-US" sz="1800" b="0">
                    <a:solidFill>
                      <a:srgbClr val="0000FF"/>
                    </a:solidFill>
                  </a:rPr>
                  <a:t>Cumulative Number of Infections</a:t>
                </a:r>
              </a:p>
            </c:rich>
          </c:tx>
          <c:layout>
            <c:manualLayout>
              <c:xMode val="edge"/>
              <c:yMode val="edge"/>
              <c:x val="0.9554803829909474"/>
              <c:y val="0.2502941497759396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866146608"/>
        <c:crosses val="max"/>
        <c:crossBetween val="between"/>
      </c:valAx>
      <c:dateAx>
        <c:axId val="1866146608"/>
        <c:scaling>
          <c:orientation val="minMax"/>
        </c:scaling>
        <c:delete val="1"/>
        <c:axPos val="b"/>
        <c:numFmt formatCode="d\-mmm" sourceLinked="1"/>
        <c:majorTickMark val="out"/>
        <c:minorTickMark val="none"/>
        <c:tickLblPos val="nextTo"/>
        <c:crossAx val="1685169424"/>
        <c:crosses val="autoZero"/>
        <c:auto val="1"/>
        <c:lblOffset val="100"/>
        <c:baseTimeUnit val="days"/>
      </c:date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0">
              <a:schemeClr val="accent1">
                <a:tint val="44500"/>
                <a:satMod val="160000"/>
              </a:schemeClr>
            </a:gs>
            <a:gs pos="3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8.039109940416915E-2"/>
          <c:y val="0.17618790797446329"/>
          <c:w val="0.11325912099200168"/>
          <c:h val="0.19327787329832236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lang="th-TH"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emf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106954</xdr:colOff>
      <xdr:row>23</xdr:row>
      <xdr:rowOff>158648</xdr:rowOff>
    </xdr:from>
    <xdr:to>
      <xdr:col>44</xdr:col>
      <xdr:colOff>398876</xdr:colOff>
      <xdr:row>62</xdr:row>
      <xdr:rowOff>147688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110F91BC-7B13-4D90-BCFA-677DFEFB3F7A}"/>
            </a:ext>
          </a:extLst>
        </xdr:cNvPr>
        <xdr:cNvGrpSpPr/>
      </xdr:nvGrpSpPr>
      <xdr:grpSpPr>
        <a:xfrm>
          <a:off x="5157925" y="4610905"/>
          <a:ext cx="18373094" cy="6574897"/>
          <a:chOff x="20510865" y="4934756"/>
          <a:chExt cx="17885958" cy="6554485"/>
        </a:xfrm>
      </xdr:grpSpPr>
      <xdr:grpSp>
        <xdr:nvGrpSpPr>
          <xdr:cNvPr id="26" name="Group 25">
            <a:extLst>
              <a:ext uri="{FF2B5EF4-FFF2-40B4-BE49-F238E27FC236}">
                <a16:creationId xmlns:a16="http://schemas.microsoft.com/office/drawing/2014/main" id="{37AA52C8-8B44-4E6C-BF60-D61F0BDC9AF5}"/>
              </a:ext>
            </a:extLst>
          </xdr:cNvPr>
          <xdr:cNvGrpSpPr/>
        </xdr:nvGrpSpPr>
        <xdr:grpSpPr>
          <a:xfrm>
            <a:off x="20510865" y="4934756"/>
            <a:ext cx="17885958" cy="6554485"/>
            <a:chOff x="4154028" y="5015557"/>
            <a:chExt cx="18920731" cy="6374327"/>
          </a:xfrm>
        </xdr:grpSpPr>
        <xdr:grpSp>
          <xdr:nvGrpSpPr>
            <xdr:cNvPr id="30" name="Group 29">
              <a:extLst>
                <a:ext uri="{FF2B5EF4-FFF2-40B4-BE49-F238E27FC236}">
                  <a16:creationId xmlns:a16="http://schemas.microsoft.com/office/drawing/2014/main" id="{0C0946BC-5413-496E-96A7-169ECA56165A}"/>
                </a:ext>
              </a:extLst>
            </xdr:cNvPr>
            <xdr:cNvGrpSpPr/>
          </xdr:nvGrpSpPr>
          <xdr:grpSpPr>
            <a:xfrm>
              <a:off x="4154028" y="5015557"/>
              <a:ext cx="18920731" cy="6374327"/>
              <a:chOff x="4103664" y="5030561"/>
              <a:chExt cx="18795792" cy="6407726"/>
            </a:xfrm>
          </xdr:grpSpPr>
          <xdr:graphicFrame macro="">
            <xdr:nvGraphicFramePr>
              <xdr:cNvPr id="32" name="Chart 31">
                <a:extLst>
                  <a:ext uri="{FF2B5EF4-FFF2-40B4-BE49-F238E27FC236}">
                    <a16:creationId xmlns:a16="http://schemas.microsoft.com/office/drawing/2014/main" id="{1A0DEF54-042C-4292-B8F7-BF0957DE3877}"/>
                  </a:ext>
                </a:extLst>
              </xdr:cNvPr>
              <xdr:cNvGraphicFramePr/>
            </xdr:nvGraphicFramePr>
            <xdr:xfrm>
              <a:off x="4103664" y="5030561"/>
              <a:ext cx="18795792" cy="6407726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"/>
              </a:graphicData>
            </a:graphic>
          </xdr:graphicFrame>
          <xdr:sp macro="" textlink="">
            <xdr:nvSpPr>
              <xdr:cNvPr id="33" name="TextBox 32">
                <a:extLst>
                  <a:ext uri="{FF2B5EF4-FFF2-40B4-BE49-F238E27FC236}">
                    <a16:creationId xmlns:a16="http://schemas.microsoft.com/office/drawing/2014/main" id="{CB3C6949-0CE8-4B10-9005-1D75E74964AC}"/>
                  </a:ext>
                </a:extLst>
              </xdr:cNvPr>
              <xdr:cNvSpPr txBox="1"/>
            </xdr:nvSpPr>
            <xdr:spPr>
              <a:xfrm>
                <a:off x="5606234" y="6153759"/>
                <a:ext cx="3926023" cy="2273465"/>
              </a:xfrm>
              <a:prstGeom prst="rect">
                <a:avLst/>
              </a:prstGeom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t">
                <a:noAutofit/>
              </a:bodyPr>
              <a:lstStyle/>
              <a:p>
                <a:r>
                  <a:rPr lang="en-US" sz="1400">
                    <a:solidFill>
                      <a:srgbClr val="0000FF"/>
                    </a:solidFill>
                    <a:cs typeface="+mj-cs"/>
                  </a:rPr>
                  <a:t>Today Apr24, the number of new infections </a:t>
                </a:r>
                <a:r>
                  <a:rPr lang="en-US" sz="1400" baseline="0">
                    <a:solidFill>
                      <a:srgbClr val="0000FF"/>
                    </a:solidFill>
                    <a:cs typeface="+mj-cs"/>
                  </a:rPr>
                  <a:t>(left axis) is 2724 persons, </a:t>
                </a:r>
                <a:r>
                  <a:rPr lang="en-US" sz="1400" baseline="0">
                    <a:solidFill>
                      <a:srgbClr val="0000FF"/>
                    </a:solidFill>
                    <a:latin typeface="+mn-lt"/>
                    <a:ea typeface="+mn-ea"/>
                    <a:cs typeface="+mn-cs"/>
                  </a:rPr>
                  <a:t>making the total number of infections (right axis)</a:t>
                </a:r>
                <a:r>
                  <a:rPr lang="th-TH" sz="1400" baseline="0">
                    <a:solidFill>
                      <a:srgbClr val="0000FF"/>
                    </a:solidFill>
                    <a:latin typeface="+mn-lt"/>
                    <a:ea typeface="+mn-ea"/>
                    <a:cs typeface="+mn-cs"/>
                  </a:rPr>
                  <a:t> </a:t>
                </a:r>
                <a:r>
                  <a:rPr lang="en-US" sz="1400" baseline="0">
                    <a:solidFill>
                      <a:srgbClr val="0000FF"/>
                    </a:solidFill>
                    <a:latin typeface="+mn-lt"/>
                    <a:ea typeface="+mn-ea"/>
                    <a:cs typeface="+mn-cs"/>
                  </a:rPr>
                  <a:t>39658 persons. Today the fitted graph</a:t>
                </a:r>
                <a:r>
                  <a:rPr lang="th-TH" sz="1400" baseline="0">
                    <a:solidFill>
                      <a:srgbClr val="0000FF"/>
                    </a:solidFill>
                    <a:latin typeface="+mn-lt"/>
                    <a:ea typeface="+mn-ea"/>
                    <a:cs typeface="+mn-cs"/>
                  </a:rPr>
                  <a:t> </a:t>
                </a:r>
                <a:r>
                  <a:rPr lang="en-US" sz="1400" baseline="0">
                    <a:solidFill>
                      <a:srgbClr val="0000FF"/>
                    </a:solidFill>
                    <a:latin typeface="+mn-lt"/>
                    <a:ea typeface="+mn-ea"/>
                    <a:cs typeface="+mn-cs"/>
                  </a:rPr>
                  <a:t>Scenario-55000 has the highest %fit of</a:t>
                </a:r>
                <a:r>
                  <a:rPr lang="th-TH" sz="1400" baseline="0">
                    <a:solidFill>
                      <a:srgbClr val="0000FF"/>
                    </a:solidFill>
                    <a:latin typeface="+mn-lt"/>
                    <a:ea typeface="+mn-ea"/>
                    <a:cs typeface="+mn-cs"/>
                  </a:rPr>
                  <a:t> </a:t>
                </a:r>
                <a:r>
                  <a:rPr lang="en-US" sz="1400" baseline="0">
                    <a:solidFill>
                      <a:srgbClr val="0000FF"/>
                    </a:solidFill>
                    <a:latin typeface="+mn-lt"/>
                    <a:ea typeface="+mn-ea"/>
                    <a:cs typeface="+mn-cs"/>
                  </a:rPr>
                  <a:t>83.03%.   The high spike of new cases may have the effect of increasing the %Fit of Scenario-70000 to 80.23%.   Despite </a:t>
                </a:r>
                <a:r>
                  <a:rPr lang="en-US" sz="1400" baseline="0">
                    <a:solidFill>
                      <a:srgbClr val="0000FF"/>
                    </a:solidFill>
                    <a:cs typeface="+mn-cs"/>
                  </a:rPr>
                  <a:t>the high spike today, all scenarios of maximum infections indicate that Illinois has past its peak infection arounf mid-April.  </a:t>
                </a:r>
                <a:endParaRPr lang="en-US" sz="1400" baseline="0">
                  <a:solidFill>
                    <a:srgbClr val="0000FF"/>
                  </a:solidFill>
                  <a:latin typeface="+mn-lt"/>
                  <a:ea typeface="+mn-ea"/>
                  <a:cs typeface="+mj-cs"/>
                </a:endParaRPr>
              </a:p>
            </xdr:txBody>
          </xdr:sp>
        </xdr:grpSp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E39B903D-739F-498C-8D7B-200AED116051}"/>
                </a:ext>
              </a:extLst>
            </xdr:cNvPr>
            <xdr:cNvSpPr txBox="1"/>
          </xdr:nvSpPr>
          <xdr:spPr>
            <a:xfrm>
              <a:off x="4203299" y="11041142"/>
              <a:ext cx="3515349" cy="33744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400" b="1"/>
                <a:t>Data Source:  </a:t>
              </a:r>
              <a:r>
                <a:rPr lang="en-US" sz="1400" b="0" i="0" u="sng" strike="noStrike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  <a:hlinkClick xmlns:r="http://schemas.openxmlformats.org/officeDocument/2006/relationships" r:id=""/>
                </a:rPr>
                <a:t>https://hgis.uw.edu/virus/ </a:t>
              </a:r>
              <a:r>
                <a:rPr lang="en-US" sz="1400">
                  <a:effectLst/>
                </a:rPr>
                <a:t> </a:t>
              </a:r>
              <a:endParaRPr lang="en-US" sz="1400" b="1"/>
            </a:p>
          </xdr:txBody>
        </xdr:sp>
      </xdr:grpSp>
      <xdr:pic>
        <xdr:nvPicPr>
          <xdr:cNvPr id="12" name="Picture 11">
            <a:extLst>
              <a:ext uri="{FF2B5EF4-FFF2-40B4-BE49-F238E27FC236}">
                <a16:creationId xmlns:a16="http://schemas.microsoft.com/office/drawing/2014/main" id="{72A8846D-E7F3-41A1-9DDE-C744EE70D9C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044822" y="6633482"/>
            <a:ext cx="4068536" cy="329842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47</xdr:col>
      <xdr:colOff>0</xdr:colOff>
      <xdr:row>24</xdr:row>
      <xdr:rowOff>0</xdr:rowOff>
    </xdr:from>
    <xdr:to>
      <xdr:col>79</xdr:col>
      <xdr:colOff>392318</xdr:colOff>
      <xdr:row>63</xdr:row>
      <xdr:rowOff>780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5194BF3-FA81-4DDA-99BB-C3954A7F6C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890433" y="4597978"/>
          <a:ext cx="17875021" cy="6590347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0.07171</cdr:x>
      <cdr:y>0.0293</cdr:y>
    </cdr:from>
    <cdr:to>
      <cdr:x>0.94053</cdr:x>
      <cdr:y>0.13634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57693" y="187676"/>
          <a:ext cx="16450530" cy="685652"/>
        </a:xfrm>
        <a:prstGeom xmlns:a="http://schemas.openxmlformats.org/drawingml/2006/main" prst="rect">
          <a:avLst/>
        </a:prstGeom>
        <a:solidFill xmlns:a="http://schemas.openxmlformats.org/drawingml/2006/main">
          <a:srgbClr val="C0504D">
            <a:lumMod val="60000"/>
            <a:lumOff val="40000"/>
          </a:srgbClr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800" b="1">
              <a:cs typeface="+mj-cs"/>
            </a:rPr>
            <a:t>Bass Diffusion Model: COVID-19 Infections in Illinois ...</a:t>
          </a:r>
          <a:r>
            <a:rPr lang="en-US" sz="1800" b="1" baseline="0">
              <a:cs typeface="+mj-cs"/>
            </a:rPr>
            <a:t> </a:t>
          </a:r>
          <a:r>
            <a:rPr lang="en-US" sz="1800" b="1">
              <a:cs typeface="+mj-cs"/>
            </a:rPr>
            <a:t>Best-Fit</a:t>
          </a:r>
          <a:r>
            <a:rPr lang="en-US" sz="1800" b="1" baseline="0">
              <a:cs typeface="+mj-cs"/>
            </a:rPr>
            <a:t> </a:t>
          </a:r>
          <a:r>
            <a:rPr lang="en-US" sz="1800" b="1">
              <a:cs typeface="+mj-cs"/>
            </a:rPr>
            <a:t>Scenario a</a:t>
          </a:r>
          <a:r>
            <a:rPr lang="en-US" sz="1800" b="1" baseline="0">
              <a:cs typeface="+mj-cs"/>
            </a:rPr>
            <a:t>s of Apr 24, 2020</a:t>
          </a:r>
          <a:endParaRPr lang="en-US" sz="1800" b="1">
            <a:cs typeface="+mj-cs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304256</xdr:colOff>
      <xdr:row>25</xdr:row>
      <xdr:rowOff>29381</xdr:rowOff>
    </xdr:from>
    <xdr:to>
      <xdr:col>44</xdr:col>
      <xdr:colOff>221983</xdr:colOff>
      <xdr:row>68</xdr:row>
      <xdr:rowOff>138545</xdr:rowOff>
    </xdr:to>
    <xdr:grpSp>
      <xdr:nvGrpSpPr>
        <xdr:cNvPr id="16" name="Group 15">
          <a:extLst>
            <a:ext uri="{FF2B5EF4-FFF2-40B4-BE49-F238E27FC236}">
              <a16:creationId xmlns:a16="http://schemas.microsoft.com/office/drawing/2014/main" id="{52B16A7C-85C2-4798-8C50-B92A5BB74C3C}"/>
            </a:ext>
          </a:extLst>
        </xdr:cNvPr>
        <xdr:cNvGrpSpPr/>
      </xdr:nvGrpSpPr>
      <xdr:grpSpPr>
        <a:xfrm>
          <a:off x="5291892" y="4836908"/>
          <a:ext cx="21004346" cy="7465928"/>
          <a:chOff x="5101392" y="4757245"/>
          <a:chExt cx="20145364" cy="7382800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79063D81-CAFE-4BF5-B2EE-2DB08BB20969}"/>
              </a:ext>
            </a:extLst>
          </xdr:cNvPr>
          <xdr:cNvGrpSpPr/>
        </xdr:nvGrpSpPr>
        <xdr:grpSpPr>
          <a:xfrm>
            <a:off x="5101392" y="4757245"/>
            <a:ext cx="20145364" cy="7382800"/>
            <a:chOff x="4106277" y="4003222"/>
            <a:chExt cx="18920731" cy="6374327"/>
          </a:xfrm>
        </xdr:grpSpPr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6B1DE497-A7EC-4D8E-B95A-F0FB73A5822D}"/>
                </a:ext>
              </a:extLst>
            </xdr:cNvPr>
            <xdr:cNvGraphicFramePr/>
          </xdr:nvGraphicFramePr>
          <xdr:xfrm>
            <a:off x="4106277" y="4003222"/>
            <a:ext cx="18920731" cy="6374327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8B350A70-E3F3-4526-8C79-5B977C056AB4}"/>
                </a:ext>
              </a:extLst>
            </xdr:cNvPr>
            <xdr:cNvSpPr txBox="1"/>
          </xdr:nvSpPr>
          <xdr:spPr>
            <a:xfrm>
              <a:off x="4154504" y="10022410"/>
              <a:ext cx="3515349" cy="33744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400" b="1"/>
                <a:t>Data Source:  </a:t>
              </a:r>
              <a:r>
                <a:rPr lang="en-US" sz="1400" b="0" i="0" u="sng" strike="noStrike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  <a:hlinkClick xmlns:r="http://schemas.openxmlformats.org/officeDocument/2006/relationships" r:id=""/>
                </a:rPr>
                <a:t>https://hgis.uw.edu/virus/ </a:t>
              </a:r>
              <a:r>
                <a:rPr lang="en-US" sz="1400">
                  <a:effectLst/>
                </a:rPr>
                <a:t> </a:t>
              </a:r>
              <a:endParaRPr lang="en-US" sz="1400" b="1"/>
            </a:p>
          </xdr:txBody>
        </xdr:sp>
      </xdr:grpSp>
      <xdr:pic>
        <xdr:nvPicPr>
          <xdr:cNvPr id="15" name="Picture 14">
            <a:extLst>
              <a:ext uri="{FF2B5EF4-FFF2-40B4-BE49-F238E27FC236}">
                <a16:creationId xmlns:a16="http://schemas.microsoft.com/office/drawing/2014/main" id="{454B4EC3-6FA5-4AEB-850D-40EC861D1CA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119021" y="6849340"/>
            <a:ext cx="4165023" cy="357582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47</xdr:col>
      <xdr:colOff>0</xdr:colOff>
      <xdr:row>25</xdr:row>
      <xdr:rowOff>0</xdr:rowOff>
    </xdr:from>
    <xdr:to>
      <xdr:col>77</xdr:col>
      <xdr:colOff>219332</xdr:colOff>
      <xdr:row>68</xdr:row>
      <xdr:rowOff>121453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19903512-4B7E-4416-9198-9C303B171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479500" y="4727864"/>
          <a:ext cx="20161219" cy="7395089"/>
        </a:xfrm>
        <a:prstGeom prst="rect">
          <a:avLst/>
        </a:prstGeom>
      </xdr:spPr>
    </xdr:pic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0.07171</cdr:x>
      <cdr:y>0.0293</cdr:y>
    </cdr:from>
    <cdr:to>
      <cdr:x>0.94053</cdr:x>
      <cdr:y>0.13634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57693" y="187676"/>
          <a:ext cx="16450530" cy="685652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800" b="1">
              <a:cs typeface="+mj-cs"/>
            </a:rPr>
            <a:t>Bass Diffusion Model: COVID-19 Infections in Illinois ...</a:t>
          </a:r>
          <a:r>
            <a:rPr lang="en-US" sz="1800" b="1" baseline="0">
              <a:cs typeface="+mj-cs"/>
            </a:rPr>
            <a:t> </a:t>
          </a:r>
          <a:r>
            <a:rPr lang="en-US" sz="1800" b="1">
              <a:cs typeface="+mj-cs"/>
            </a:rPr>
            <a:t>Weekly Forecast Scenarios a</a:t>
          </a:r>
          <a:r>
            <a:rPr lang="en-US" sz="1800" b="1" baseline="0">
              <a:cs typeface="+mj-cs"/>
            </a:rPr>
            <a:t>s of Apr 24, 2020</a:t>
          </a:r>
          <a:endParaRPr lang="en-US" sz="1800" b="1">
            <a:cs typeface="+mj-cs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gis.uw.edu/virus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hyperlink" Target="https://hgis.uw.edu/virus/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F4F35-49DB-4FB4-B00F-7B6AD29E24EC}">
  <dimension ref="A1:D113"/>
  <sheetViews>
    <sheetView showGridLines="0" workbookViewId="0">
      <selection activeCell="B4" sqref="B4"/>
    </sheetView>
  </sheetViews>
  <sheetFormatPr defaultRowHeight="15" x14ac:dyDescent="0.25"/>
  <cols>
    <col min="1" max="6" width="30.6328125" customWidth="1"/>
  </cols>
  <sheetData>
    <row r="1" spans="1:4" x14ac:dyDescent="0.25">
      <c r="A1" s="19" t="s">
        <v>13</v>
      </c>
      <c r="B1" s="19"/>
      <c r="C1" s="19"/>
      <c r="D1" s="19"/>
    </row>
    <row r="2" spans="1:4" x14ac:dyDescent="0.25">
      <c r="A2" s="19" t="s">
        <v>14</v>
      </c>
      <c r="B2" s="19"/>
      <c r="C2" s="19"/>
      <c r="D2" s="19"/>
    </row>
    <row r="3" spans="1:4" x14ac:dyDescent="0.25">
      <c r="A3" s="19"/>
      <c r="B3" s="19"/>
      <c r="C3" s="19"/>
      <c r="D3" s="19"/>
    </row>
    <row r="4" spans="1:4" x14ac:dyDescent="0.25">
      <c r="A4" s="19" t="s">
        <v>76</v>
      </c>
      <c r="B4" s="20">
        <v>43948.024085648147</v>
      </c>
      <c r="C4" s="21">
        <v>43948.024085648147</v>
      </c>
      <c r="D4" s="19"/>
    </row>
    <row r="5" spans="1:4" x14ac:dyDescent="0.25">
      <c r="A5" s="19"/>
      <c r="B5" s="19"/>
      <c r="C5" s="19"/>
      <c r="D5" s="19"/>
    </row>
    <row r="6" spans="1:4" x14ac:dyDescent="0.25">
      <c r="A6" s="19"/>
      <c r="B6" s="19"/>
      <c r="C6" s="19"/>
      <c r="D6" s="19"/>
    </row>
    <row r="7" spans="1:4" x14ac:dyDescent="0.25">
      <c r="A7" s="19" t="s">
        <v>15</v>
      </c>
      <c r="B7" s="19"/>
      <c r="C7" s="19"/>
      <c r="D7" s="19"/>
    </row>
    <row r="8" spans="1:4" x14ac:dyDescent="0.25">
      <c r="A8" s="19"/>
      <c r="B8" s="19"/>
      <c r="C8" s="19"/>
      <c r="D8" s="19"/>
    </row>
    <row r="9" spans="1:4" x14ac:dyDescent="0.25">
      <c r="A9" s="19" t="s">
        <v>16</v>
      </c>
      <c r="B9" s="19"/>
      <c r="C9" s="19"/>
      <c r="D9" s="19"/>
    </row>
    <row r="10" spans="1:4" x14ac:dyDescent="0.25">
      <c r="A10" s="19" t="s">
        <v>17</v>
      </c>
      <c r="B10" s="19"/>
      <c r="C10" s="19"/>
      <c r="D10" s="19"/>
    </row>
    <row r="11" spans="1:4" x14ac:dyDescent="0.25">
      <c r="A11" s="19" t="s">
        <v>115</v>
      </c>
      <c r="B11" s="19"/>
      <c r="C11" s="19"/>
      <c r="D11" s="19"/>
    </row>
    <row r="12" spans="1:4" x14ac:dyDescent="0.25">
      <c r="A12" s="19" t="s">
        <v>116</v>
      </c>
      <c r="B12" s="19"/>
      <c r="C12" s="19"/>
      <c r="D12" s="19"/>
    </row>
    <row r="13" spans="1:4" x14ac:dyDescent="0.25">
      <c r="A13" s="19" t="s">
        <v>18</v>
      </c>
      <c r="B13" s="19"/>
      <c r="C13" s="19"/>
      <c r="D13" s="19"/>
    </row>
    <row r="14" spans="1:4" x14ac:dyDescent="0.25">
      <c r="A14" s="19" t="s">
        <v>19</v>
      </c>
      <c r="B14" s="19"/>
      <c r="C14" s="19"/>
      <c r="D14" s="19"/>
    </row>
    <row r="15" spans="1:4" x14ac:dyDescent="0.25">
      <c r="A15" s="19" t="s">
        <v>20</v>
      </c>
      <c r="B15" s="19"/>
      <c r="C15" s="19"/>
      <c r="D15" s="19"/>
    </row>
    <row r="16" spans="1:4" x14ac:dyDescent="0.25">
      <c r="A16" s="19" t="s">
        <v>21</v>
      </c>
      <c r="B16" s="19"/>
      <c r="C16" s="19"/>
      <c r="D16" s="19"/>
    </row>
    <row r="17" spans="1:4" x14ac:dyDescent="0.25">
      <c r="A17" s="19" t="s">
        <v>117</v>
      </c>
      <c r="B17" s="19"/>
      <c r="C17" s="19"/>
      <c r="D17" s="19"/>
    </row>
    <row r="18" spans="1:4" x14ac:dyDescent="0.25">
      <c r="A18" s="19" t="s">
        <v>118</v>
      </c>
      <c r="B18" s="19"/>
      <c r="C18" s="19"/>
      <c r="D18" s="19"/>
    </row>
    <row r="19" spans="1:4" x14ac:dyDescent="0.25">
      <c r="A19" s="19" t="s">
        <v>22</v>
      </c>
      <c r="B19" s="19"/>
      <c r="C19" s="19"/>
      <c r="D19" s="19"/>
    </row>
    <row r="20" spans="1:4" x14ac:dyDescent="0.25">
      <c r="A20" s="19" t="s">
        <v>23</v>
      </c>
      <c r="B20" s="19"/>
      <c r="C20" s="19"/>
      <c r="D20" s="19"/>
    </row>
    <row r="21" spans="1:4" x14ac:dyDescent="0.25">
      <c r="A21" s="19" t="s">
        <v>119</v>
      </c>
      <c r="B21" s="19"/>
      <c r="C21" s="19"/>
      <c r="D21" s="19"/>
    </row>
    <row r="22" spans="1:4" x14ac:dyDescent="0.25">
      <c r="A22" s="19" t="s">
        <v>120</v>
      </c>
      <c r="B22" s="19"/>
      <c r="C22" s="19"/>
      <c r="D22" s="19"/>
    </row>
    <row r="23" spans="1:4" x14ac:dyDescent="0.25">
      <c r="A23" s="19"/>
      <c r="B23" s="19"/>
      <c r="C23" s="19"/>
      <c r="D23" s="19"/>
    </row>
    <row r="24" spans="1:4" x14ac:dyDescent="0.25">
      <c r="A24" s="19" t="s">
        <v>121</v>
      </c>
      <c r="B24" s="19"/>
      <c r="C24" s="19"/>
      <c r="D24" s="19"/>
    </row>
    <row r="25" spans="1:4" x14ac:dyDescent="0.25">
      <c r="A25" s="19" t="s">
        <v>122</v>
      </c>
      <c r="B25" s="19"/>
      <c r="C25" s="19"/>
      <c r="D25" s="19"/>
    </row>
    <row r="26" spans="1:4" x14ac:dyDescent="0.25">
      <c r="A26" s="19" t="s">
        <v>123</v>
      </c>
      <c r="B26" s="19"/>
      <c r="C26" s="19"/>
      <c r="D26" s="19"/>
    </row>
    <row r="27" spans="1:4" x14ac:dyDescent="0.25">
      <c r="A27" s="19" t="s">
        <v>124</v>
      </c>
      <c r="B27" s="19"/>
      <c r="C27" s="19"/>
      <c r="D27" s="19"/>
    </row>
    <row r="28" spans="1:4" x14ac:dyDescent="0.25">
      <c r="A28" s="19"/>
      <c r="B28" s="19"/>
      <c r="C28" s="19"/>
      <c r="D28" s="19"/>
    </row>
    <row r="29" spans="1:4" x14ac:dyDescent="0.25">
      <c r="A29" s="19" t="s">
        <v>24</v>
      </c>
      <c r="B29" s="19" t="s">
        <v>25</v>
      </c>
      <c r="C29" s="19"/>
      <c r="D29" s="19"/>
    </row>
    <row r="30" spans="1:4" x14ac:dyDescent="0.25">
      <c r="A30" s="19"/>
      <c r="B30" s="19"/>
      <c r="C30" s="19"/>
      <c r="D30" s="19"/>
    </row>
    <row r="31" spans="1:4" x14ac:dyDescent="0.25">
      <c r="A31" s="19" t="s">
        <v>26</v>
      </c>
      <c r="B31" s="22" t="s">
        <v>27</v>
      </c>
      <c r="C31" s="19"/>
      <c r="D31" s="19"/>
    </row>
    <row r="32" spans="1:4" x14ac:dyDescent="0.25">
      <c r="A32" s="19"/>
      <c r="B32" s="19"/>
      <c r="C32" s="19"/>
      <c r="D32" s="19"/>
    </row>
    <row r="33" spans="1:4" x14ac:dyDescent="0.25">
      <c r="A33" s="19" t="s">
        <v>28</v>
      </c>
      <c r="B33" s="23" t="s">
        <v>29</v>
      </c>
      <c r="C33" s="19"/>
      <c r="D33" s="19"/>
    </row>
    <row r="34" spans="1:4" x14ac:dyDescent="0.25">
      <c r="A34" s="19"/>
      <c r="B34" s="19"/>
      <c r="C34" s="19"/>
      <c r="D34" s="19"/>
    </row>
    <row r="35" spans="1:4" x14ac:dyDescent="0.25">
      <c r="A35" s="19" t="s">
        <v>30</v>
      </c>
      <c r="B35" s="24">
        <v>8021999.3755681999</v>
      </c>
      <c r="C35" s="19"/>
      <c r="D35" s="19"/>
    </row>
    <row r="36" spans="1:4" x14ac:dyDescent="0.25">
      <c r="A36" s="19"/>
      <c r="B36" s="19"/>
      <c r="C36" s="19"/>
      <c r="D36" s="19"/>
    </row>
    <row r="37" spans="1:4" x14ac:dyDescent="0.25">
      <c r="A37" s="19" t="s">
        <v>31</v>
      </c>
      <c r="B37" s="24" t="s">
        <v>32</v>
      </c>
      <c r="C37" s="19"/>
      <c r="D37" s="19"/>
    </row>
    <row r="38" spans="1:4" x14ac:dyDescent="0.25">
      <c r="A38" s="19"/>
      <c r="B38" s="19"/>
      <c r="C38" s="19"/>
      <c r="D38" s="19"/>
    </row>
    <row r="39" spans="1:4" x14ac:dyDescent="0.25">
      <c r="A39" s="19" t="s">
        <v>33</v>
      </c>
      <c r="B39" s="24">
        <v>9.9999999999999995E-8</v>
      </c>
      <c r="C39" s="19"/>
      <c r="D39" s="19"/>
    </row>
    <row r="40" spans="1:4" x14ac:dyDescent="0.25">
      <c r="A40" s="19"/>
      <c r="B40" s="19"/>
      <c r="C40" s="19"/>
      <c r="D40" s="19"/>
    </row>
    <row r="41" spans="1:4" x14ac:dyDescent="0.25">
      <c r="A41" s="19" t="s">
        <v>34</v>
      </c>
      <c r="B41" s="24">
        <v>8.7311491370200997E-10</v>
      </c>
      <c r="C41" s="19"/>
      <c r="D41" s="19"/>
    </row>
    <row r="42" spans="1:4" x14ac:dyDescent="0.25">
      <c r="A42" s="19"/>
      <c r="B42" s="19"/>
      <c r="C42" s="19"/>
      <c r="D42" s="19"/>
    </row>
    <row r="43" spans="1:4" x14ac:dyDescent="0.25">
      <c r="A43" s="19" t="s">
        <v>35</v>
      </c>
      <c r="B43" s="19" t="s">
        <v>36</v>
      </c>
      <c r="C43" s="19"/>
      <c r="D43" s="19"/>
    </row>
    <row r="44" spans="1:4" x14ac:dyDescent="0.25">
      <c r="A44" s="19"/>
      <c r="B44" s="19"/>
      <c r="C44" s="19"/>
      <c r="D44" s="19"/>
    </row>
    <row r="45" spans="1:4" x14ac:dyDescent="0.25">
      <c r="A45" s="19" t="s">
        <v>37</v>
      </c>
      <c r="B45" s="19" t="s">
        <v>144</v>
      </c>
      <c r="C45" s="19"/>
      <c r="D45" s="19"/>
    </row>
    <row r="46" spans="1:4" x14ac:dyDescent="0.25">
      <c r="A46" s="19"/>
      <c r="B46" s="19"/>
      <c r="C46" s="19"/>
      <c r="D46" s="19"/>
    </row>
    <row r="47" spans="1:4" x14ac:dyDescent="0.25">
      <c r="A47" s="19" t="s">
        <v>38</v>
      </c>
      <c r="B47" s="24">
        <v>357</v>
      </c>
      <c r="C47" s="19"/>
      <c r="D47" s="19"/>
    </row>
    <row r="48" spans="1:4" x14ac:dyDescent="0.25">
      <c r="A48" s="19"/>
      <c r="B48" s="19"/>
      <c r="C48" s="19"/>
      <c r="D48" s="19"/>
    </row>
    <row r="49" spans="1:4" x14ac:dyDescent="0.25">
      <c r="A49" s="19" t="s">
        <v>39</v>
      </c>
      <c r="B49" s="24" t="s">
        <v>32</v>
      </c>
      <c r="C49" s="19"/>
      <c r="D49" s="19"/>
    </row>
    <row r="50" spans="1:4" x14ac:dyDescent="0.25">
      <c r="A50" s="19"/>
      <c r="B50" s="19"/>
      <c r="C50" s="19"/>
      <c r="D50" s="19"/>
    </row>
    <row r="51" spans="1:4" x14ac:dyDescent="0.25">
      <c r="A51" s="19" t="s">
        <v>40</v>
      </c>
      <c r="B51" s="24" t="s">
        <v>32</v>
      </c>
      <c r="C51" s="19"/>
      <c r="D51" s="19"/>
    </row>
    <row r="52" spans="1:4" x14ac:dyDescent="0.25">
      <c r="A52" s="19"/>
      <c r="B52" s="19"/>
      <c r="C52" s="19"/>
      <c r="D52" s="19"/>
    </row>
    <row r="53" spans="1:4" x14ac:dyDescent="0.25">
      <c r="A53" s="19" t="s">
        <v>41</v>
      </c>
      <c r="B53" s="19" t="s">
        <v>42</v>
      </c>
      <c r="C53" s="19"/>
      <c r="D53" s="19"/>
    </row>
    <row r="54" spans="1:4" x14ac:dyDescent="0.25">
      <c r="A54" s="19" t="s">
        <v>43</v>
      </c>
      <c r="B54" s="19" t="s">
        <v>42</v>
      </c>
      <c r="C54" s="19"/>
      <c r="D54" s="19"/>
    </row>
    <row r="55" spans="1:4" x14ac:dyDescent="0.25">
      <c r="A55" s="19" t="s">
        <v>44</v>
      </c>
      <c r="B55" s="19" t="s">
        <v>42</v>
      </c>
      <c r="C55" s="19"/>
      <c r="D55" s="19"/>
    </row>
    <row r="56" spans="1:4" x14ac:dyDescent="0.25">
      <c r="A56" s="19" t="s">
        <v>45</v>
      </c>
      <c r="B56" s="19" t="s">
        <v>42</v>
      </c>
      <c r="C56" s="19"/>
      <c r="D56" s="19"/>
    </row>
    <row r="57" spans="1:4" x14ac:dyDescent="0.25">
      <c r="A57" s="19" t="s">
        <v>46</v>
      </c>
      <c r="B57" s="19" t="s">
        <v>42</v>
      </c>
      <c r="C57" s="19"/>
      <c r="D57" s="19"/>
    </row>
    <row r="58" spans="1:4" x14ac:dyDescent="0.25">
      <c r="A58" s="19"/>
      <c r="B58" s="19"/>
      <c r="C58" s="19"/>
      <c r="D58" s="19"/>
    </row>
    <row r="59" spans="1:4" x14ac:dyDescent="0.25">
      <c r="A59" s="19" t="s">
        <v>47</v>
      </c>
      <c r="B59" s="19"/>
      <c r="C59" s="19"/>
      <c r="D59" s="19"/>
    </row>
    <row r="60" spans="1:4" x14ac:dyDescent="0.25">
      <c r="A60" s="19"/>
      <c r="B60" s="19"/>
      <c r="C60" s="19"/>
      <c r="D60" s="19"/>
    </row>
    <row r="61" spans="1:4" x14ac:dyDescent="0.25">
      <c r="A61" s="19" t="s">
        <v>48</v>
      </c>
      <c r="B61" s="19"/>
      <c r="C61" s="19"/>
      <c r="D61" s="19"/>
    </row>
    <row r="62" spans="1:4" x14ac:dyDescent="0.25">
      <c r="A62" s="19" t="s">
        <v>49</v>
      </c>
      <c r="B62" s="19"/>
      <c r="C62" s="19"/>
      <c r="D62" s="19"/>
    </row>
    <row r="63" spans="1:4" x14ac:dyDescent="0.25">
      <c r="A63" s="19" t="s">
        <v>50</v>
      </c>
      <c r="B63" s="19"/>
      <c r="C63" s="19"/>
      <c r="D63" s="19"/>
    </row>
    <row r="64" spans="1:4" x14ac:dyDescent="0.25">
      <c r="A64" s="19" t="s">
        <v>51</v>
      </c>
      <c r="B64" s="19"/>
      <c r="C64" s="19"/>
      <c r="D64" s="19"/>
    </row>
    <row r="65" spans="1:4" x14ac:dyDescent="0.25">
      <c r="A65" s="19" t="s">
        <v>52</v>
      </c>
      <c r="B65" s="19"/>
      <c r="C65" s="19"/>
      <c r="D65" s="19"/>
    </row>
    <row r="66" spans="1:4" x14ac:dyDescent="0.25">
      <c r="A66" s="19" t="s">
        <v>53</v>
      </c>
      <c r="B66" s="19"/>
      <c r="C66" s="19"/>
      <c r="D66" s="19"/>
    </row>
    <row r="67" spans="1:4" x14ac:dyDescent="0.25">
      <c r="A67" s="19" t="s">
        <v>54</v>
      </c>
      <c r="B67" s="19"/>
      <c r="C67" s="19"/>
      <c r="D67" s="19"/>
    </row>
    <row r="68" spans="1:4" x14ac:dyDescent="0.25">
      <c r="A68" s="19" t="s">
        <v>55</v>
      </c>
      <c r="B68" s="19"/>
      <c r="C68" s="19"/>
      <c r="D68" s="19"/>
    </row>
    <row r="69" spans="1:4" x14ac:dyDescent="0.25">
      <c r="A69" s="19" t="s">
        <v>56</v>
      </c>
      <c r="B69" s="19"/>
      <c r="C69" s="19"/>
      <c r="D69" s="19"/>
    </row>
    <row r="70" spans="1:4" x14ac:dyDescent="0.25">
      <c r="A70" s="19" t="s">
        <v>57</v>
      </c>
      <c r="B70" s="19"/>
      <c r="C70" s="19"/>
      <c r="D70" s="19"/>
    </row>
    <row r="71" spans="1:4" x14ac:dyDescent="0.25">
      <c r="A71" s="19" t="s">
        <v>80</v>
      </c>
      <c r="B71" s="19"/>
      <c r="C71" s="19"/>
      <c r="D71" s="19"/>
    </row>
    <row r="72" spans="1:4" x14ac:dyDescent="0.25">
      <c r="A72" s="19" t="s">
        <v>81</v>
      </c>
      <c r="B72" s="19"/>
      <c r="C72" s="19"/>
      <c r="D72" s="19"/>
    </row>
    <row r="73" spans="1:4" x14ac:dyDescent="0.25">
      <c r="A73" s="19" t="s">
        <v>82</v>
      </c>
      <c r="B73" s="19"/>
      <c r="C73" s="19"/>
      <c r="D73" s="19"/>
    </row>
    <row r="74" spans="1:4" x14ac:dyDescent="0.25">
      <c r="A74" s="19" t="s">
        <v>83</v>
      </c>
      <c r="B74" s="19"/>
      <c r="C74" s="19"/>
      <c r="D74" s="19"/>
    </row>
    <row r="75" spans="1:4" x14ac:dyDescent="0.25">
      <c r="A75" s="19" t="s">
        <v>84</v>
      </c>
      <c r="B75" s="19"/>
      <c r="C75" s="19"/>
      <c r="D75" s="19"/>
    </row>
    <row r="76" spans="1:4" x14ac:dyDescent="0.25">
      <c r="A76" s="19" t="s">
        <v>85</v>
      </c>
      <c r="B76" s="19"/>
      <c r="C76" s="19"/>
      <c r="D76" s="19"/>
    </row>
    <row r="77" spans="1:4" x14ac:dyDescent="0.25">
      <c r="A77" s="19" t="s">
        <v>86</v>
      </c>
      <c r="B77" s="19"/>
      <c r="C77" s="19"/>
      <c r="D77" s="19"/>
    </row>
    <row r="78" spans="1:4" x14ac:dyDescent="0.25">
      <c r="A78" s="19" t="s">
        <v>87</v>
      </c>
      <c r="B78" s="19"/>
      <c r="C78" s="19"/>
      <c r="D78" s="19"/>
    </row>
    <row r="79" spans="1:4" x14ac:dyDescent="0.25">
      <c r="A79" s="19"/>
      <c r="B79" s="19"/>
      <c r="C79" s="19"/>
      <c r="D79" s="19"/>
    </row>
    <row r="80" spans="1:4" x14ac:dyDescent="0.25">
      <c r="A80" s="19" t="s">
        <v>48</v>
      </c>
      <c r="B80" s="19"/>
      <c r="C80" s="19"/>
      <c r="D80" s="19"/>
    </row>
    <row r="81" spans="1:4" x14ac:dyDescent="0.25">
      <c r="A81" s="19" t="s">
        <v>58</v>
      </c>
      <c r="B81" s="19"/>
      <c r="C81" s="19"/>
      <c r="D81" s="19"/>
    </row>
    <row r="82" spans="1:4" x14ac:dyDescent="0.25">
      <c r="A82" s="19" t="s">
        <v>59</v>
      </c>
      <c r="B82" s="19"/>
      <c r="C82" s="19"/>
      <c r="D82" s="19"/>
    </row>
    <row r="83" spans="1:4" x14ac:dyDescent="0.25">
      <c r="A83" s="19" t="s">
        <v>60</v>
      </c>
      <c r="B83" s="19"/>
      <c r="C83" s="19"/>
      <c r="D83" s="19"/>
    </row>
    <row r="84" spans="1:4" x14ac:dyDescent="0.25">
      <c r="A84" s="19" t="s">
        <v>61</v>
      </c>
      <c r="B84" s="19"/>
      <c r="C84" s="19"/>
      <c r="D84" s="19"/>
    </row>
    <row r="85" spans="1:4" x14ac:dyDescent="0.25">
      <c r="A85" s="19" t="s">
        <v>62</v>
      </c>
      <c r="B85" s="19"/>
      <c r="C85" s="19"/>
      <c r="D85" s="19"/>
    </row>
    <row r="86" spans="1:4" x14ac:dyDescent="0.25">
      <c r="A86" s="19" t="s">
        <v>63</v>
      </c>
      <c r="B86" s="19"/>
      <c r="C86" s="19"/>
      <c r="D86" s="19"/>
    </row>
    <row r="87" spans="1:4" x14ac:dyDescent="0.25">
      <c r="A87" s="19"/>
      <c r="B87" s="19"/>
      <c r="C87" s="19"/>
      <c r="D87" s="19"/>
    </row>
    <row r="88" spans="1:4" x14ac:dyDescent="0.25">
      <c r="A88" s="19" t="s">
        <v>48</v>
      </c>
      <c r="B88" s="19"/>
      <c r="C88" s="19"/>
      <c r="D88" s="19"/>
    </row>
    <row r="89" spans="1:4" x14ac:dyDescent="0.25">
      <c r="A89" s="19" t="s">
        <v>64</v>
      </c>
      <c r="B89" s="19"/>
      <c r="C89" s="19"/>
      <c r="D89" s="19"/>
    </row>
    <row r="90" spans="1:4" x14ac:dyDescent="0.25">
      <c r="A90" s="19" t="s">
        <v>65</v>
      </c>
      <c r="B90" s="19"/>
      <c r="C90" s="19"/>
      <c r="D90" s="19"/>
    </row>
    <row r="91" spans="1:4" x14ac:dyDescent="0.25">
      <c r="A91" s="19" t="s">
        <v>66</v>
      </c>
      <c r="B91" s="19"/>
      <c r="C91" s="19"/>
      <c r="D91" s="19"/>
    </row>
    <row r="92" spans="1:4" x14ac:dyDescent="0.25">
      <c r="A92" s="19" t="s">
        <v>67</v>
      </c>
      <c r="B92" s="19"/>
      <c r="C92" s="19"/>
      <c r="D92" s="19"/>
    </row>
    <row r="93" spans="1:4" x14ac:dyDescent="0.25">
      <c r="A93" s="19" t="s">
        <v>68</v>
      </c>
      <c r="B93" s="19"/>
      <c r="C93" s="19"/>
      <c r="D93" s="19"/>
    </row>
    <row r="94" spans="1:4" x14ac:dyDescent="0.25">
      <c r="A94" s="19" t="s">
        <v>69</v>
      </c>
      <c r="B94" s="19"/>
      <c r="C94" s="19"/>
      <c r="D94" s="19"/>
    </row>
    <row r="95" spans="1:4" x14ac:dyDescent="0.25">
      <c r="A95" s="19" t="s">
        <v>70</v>
      </c>
      <c r="B95" s="19"/>
      <c r="C95" s="19"/>
      <c r="D95" s="19"/>
    </row>
    <row r="96" spans="1:4" x14ac:dyDescent="0.25">
      <c r="A96" s="19" t="s">
        <v>71</v>
      </c>
      <c r="B96" s="19"/>
      <c r="C96" s="19"/>
      <c r="D96" s="19"/>
    </row>
    <row r="97" spans="1:4" x14ac:dyDescent="0.25">
      <c r="A97" s="19"/>
      <c r="B97" s="19"/>
      <c r="C97" s="19"/>
      <c r="D97" s="19"/>
    </row>
    <row r="98" spans="1:4" x14ac:dyDescent="0.25">
      <c r="A98" s="19" t="s">
        <v>72</v>
      </c>
      <c r="B98" s="19"/>
      <c r="C98" s="19"/>
      <c r="D98" s="19"/>
    </row>
    <row r="99" spans="1:4" x14ac:dyDescent="0.25">
      <c r="A99" s="19"/>
      <c r="B99" s="19"/>
      <c r="C99" s="19"/>
      <c r="D99" s="19"/>
    </row>
    <row r="100" spans="1:4" x14ac:dyDescent="0.25">
      <c r="A100" s="19" t="s">
        <v>48</v>
      </c>
      <c r="B100" s="19"/>
      <c r="C100" s="19"/>
      <c r="D100" s="19"/>
    </row>
    <row r="101" spans="1:4" x14ac:dyDescent="0.25">
      <c r="A101" s="19" t="s">
        <v>73</v>
      </c>
      <c r="B101" s="19"/>
      <c r="C101" s="19"/>
      <c r="D101" s="19"/>
    </row>
    <row r="102" spans="1:4" x14ac:dyDescent="0.25">
      <c r="A102" s="19" t="s">
        <v>125</v>
      </c>
      <c r="B102" s="19" t="s">
        <v>126</v>
      </c>
      <c r="C102" s="19" t="s">
        <v>127</v>
      </c>
      <c r="D102" s="19" t="s">
        <v>128</v>
      </c>
    </row>
    <row r="103" spans="1:4" x14ac:dyDescent="0.25">
      <c r="A103" s="19" t="s">
        <v>129</v>
      </c>
      <c r="B103" s="19" t="s">
        <v>130</v>
      </c>
      <c r="C103" s="19" t="s">
        <v>131</v>
      </c>
      <c r="D103" s="19" t="s">
        <v>132</v>
      </c>
    </row>
    <row r="104" spans="1:4" x14ac:dyDescent="0.25">
      <c r="A104" s="19" t="s">
        <v>133</v>
      </c>
      <c r="B104" s="19" t="s">
        <v>134</v>
      </c>
      <c r="C104" s="19" t="s">
        <v>135</v>
      </c>
      <c r="D104" s="19" t="s">
        <v>136</v>
      </c>
    </row>
    <row r="105" spans="1:4" x14ac:dyDescent="0.25">
      <c r="A105" s="19" t="s">
        <v>137</v>
      </c>
      <c r="B105" s="19" t="s">
        <v>138</v>
      </c>
      <c r="C105" s="19" t="s">
        <v>139</v>
      </c>
      <c r="D105" s="19" t="s">
        <v>140</v>
      </c>
    </row>
    <row r="106" spans="1:4" x14ac:dyDescent="0.25">
      <c r="A106" s="19"/>
      <c r="B106" s="19"/>
      <c r="C106" s="19"/>
      <c r="D106" s="19"/>
    </row>
    <row r="107" spans="1:4" x14ac:dyDescent="0.25">
      <c r="A107" s="19" t="s">
        <v>48</v>
      </c>
      <c r="B107" s="19"/>
      <c r="C107" s="19"/>
      <c r="D107" s="19"/>
    </row>
    <row r="108" spans="1:4" x14ac:dyDescent="0.25">
      <c r="A108" s="19" t="s">
        <v>74</v>
      </c>
      <c r="B108" s="19"/>
      <c r="C108" s="19"/>
      <c r="D108" s="19"/>
    </row>
    <row r="109" spans="1:4" x14ac:dyDescent="0.25">
      <c r="A109" s="19" t="s">
        <v>141</v>
      </c>
      <c r="B109" s="19" t="s">
        <v>142</v>
      </c>
      <c r="C109" s="19" t="s">
        <v>143</v>
      </c>
      <c r="D109" s="19" t="s">
        <v>125</v>
      </c>
    </row>
    <row r="110" spans="1:4" x14ac:dyDescent="0.25">
      <c r="A110" s="19" t="s">
        <v>126</v>
      </c>
      <c r="B110" s="19" t="s">
        <v>127</v>
      </c>
      <c r="C110" s="19" t="s">
        <v>128</v>
      </c>
      <c r="D110" s="19" t="s">
        <v>129</v>
      </c>
    </row>
    <row r="111" spans="1:4" x14ac:dyDescent="0.25">
      <c r="A111" s="19" t="s">
        <v>130</v>
      </c>
      <c r="B111" s="19" t="s">
        <v>131</v>
      </c>
      <c r="C111" s="19" t="s">
        <v>132</v>
      </c>
      <c r="D111" s="19"/>
    </row>
    <row r="112" spans="1:4" x14ac:dyDescent="0.25">
      <c r="A112" s="19"/>
      <c r="B112" s="19"/>
      <c r="C112" s="19"/>
      <c r="D112" s="19"/>
    </row>
    <row r="113" spans="1:4" x14ac:dyDescent="0.25">
      <c r="A113" s="19" t="s">
        <v>75</v>
      </c>
      <c r="B113" s="19"/>
      <c r="C113" s="19"/>
      <c r="D113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GH44"/>
  <sheetViews>
    <sheetView zoomScale="70" zoomScaleNormal="70" workbookViewId="0">
      <pane xSplit="4" topLeftCell="E1" activePane="topRight" state="frozen"/>
      <selection activeCell="A4" sqref="A4"/>
      <selection pane="topRight" activeCell="A11" sqref="A11"/>
    </sheetView>
  </sheetViews>
  <sheetFormatPr defaultColWidth="8.90625" defaultRowHeight="13.2" x14ac:dyDescent="0.25"/>
  <cols>
    <col min="1" max="1" width="15" style="1" customWidth="1"/>
    <col min="2" max="2" width="8.26953125" style="1" customWidth="1"/>
    <col min="3" max="3" width="7.36328125" style="1" bestFit="1" customWidth="1"/>
    <col min="4" max="4" width="9.54296875" style="1" bestFit="1" customWidth="1"/>
    <col min="5" max="5" width="10.54296875" style="1" customWidth="1"/>
    <col min="6" max="6" width="4.7265625" style="1" bestFit="1" customWidth="1"/>
    <col min="7" max="7" width="4.6328125" style="1" bestFit="1" customWidth="1"/>
    <col min="8" max="8" width="5.54296875" style="1" bestFit="1" customWidth="1"/>
    <col min="9" max="9" width="6.36328125" style="1" bestFit="1" customWidth="1"/>
    <col min="10" max="10" width="3.7265625" style="1" bestFit="1" customWidth="1"/>
    <col min="11" max="11" width="9.36328125" style="1" customWidth="1"/>
    <col min="12" max="12" width="4.54296875" style="1" customWidth="1"/>
    <col min="13" max="21" width="5.90625" style="1" bestFit="1" customWidth="1"/>
    <col min="22" max="33" width="5.7265625" style="1" bestFit="1" customWidth="1"/>
    <col min="34" max="34" width="6.36328125" style="1" bestFit="1" customWidth="1"/>
    <col min="35" max="42" width="5.7265625" style="1" bestFit="1" customWidth="1"/>
    <col min="43" max="43" width="5.7265625" style="69" bestFit="1" customWidth="1"/>
    <col min="44" max="48" width="5.90625" style="1" bestFit="1" customWidth="1"/>
    <col min="49" max="66" width="6.7265625" style="1" customWidth="1"/>
    <col min="67" max="72" width="6.81640625" style="1" bestFit="1" customWidth="1"/>
    <col min="73" max="73" width="6.453125" style="1" customWidth="1"/>
    <col min="74" max="89" width="6.81640625" style="1" bestFit="1" customWidth="1"/>
    <col min="90" max="95" width="5.90625" style="1" bestFit="1" customWidth="1"/>
    <col min="96" max="119" width="5.90625" style="1" customWidth="1"/>
    <col min="120" max="151" width="5.7265625" style="1" customWidth="1"/>
    <col min="152" max="190" width="5.6328125" style="1" customWidth="1"/>
    <col min="191" max="16384" width="8.90625" style="1"/>
  </cols>
  <sheetData>
    <row r="1" spans="1:190" ht="20.399999999999999" x14ac:dyDescent="0.35">
      <c r="A1" s="18" t="s">
        <v>113</v>
      </c>
      <c r="T1" s="3" t="s">
        <v>114</v>
      </c>
      <c r="U1" s="56" t="s">
        <v>111</v>
      </c>
      <c r="AO1" s="47" t="s">
        <v>96</v>
      </c>
      <c r="AP1" s="44">
        <f>AVERAGE(AP2:AZ2)</f>
        <v>-96.727272727272734</v>
      </c>
      <c r="AQ1" s="61" t="s">
        <v>106</v>
      </c>
      <c r="AR1" s="45">
        <f>COUNT(AP2:AZ2)</f>
        <v>11</v>
      </c>
    </row>
    <row r="2" spans="1:190" ht="15" x14ac:dyDescent="0.25">
      <c r="A2" s="33" t="s">
        <v>109</v>
      </c>
      <c r="AO2" s="47" t="s">
        <v>95</v>
      </c>
      <c r="AP2" s="45">
        <f>+AO5-AP5</f>
        <v>-640</v>
      </c>
      <c r="AQ2" s="62">
        <f t="shared" ref="AQ2:AZ2" si="0">+AP5-AQ5</f>
        <v>644</v>
      </c>
      <c r="AR2" s="45">
        <f>+AQ5-AR5</f>
        <v>-476</v>
      </c>
      <c r="AS2" s="45">
        <f t="shared" si="0"/>
        <v>-49</v>
      </c>
      <c r="AT2" s="45">
        <f t="shared" si="0"/>
        <v>271</v>
      </c>
      <c r="AU2" s="45">
        <f t="shared" si="0"/>
        <v>-494</v>
      </c>
      <c r="AV2" s="45">
        <f t="shared" si="0"/>
        <v>-244</v>
      </c>
      <c r="AW2" s="45">
        <f t="shared" si="0"/>
        <v>554</v>
      </c>
      <c r="AX2" s="45">
        <f t="shared" si="0"/>
        <v>-107</v>
      </c>
      <c r="AY2" s="45">
        <f t="shared" si="0"/>
        <v>-281</v>
      </c>
      <c r="AZ2" s="45">
        <f t="shared" si="0"/>
        <v>-242</v>
      </c>
    </row>
    <row r="3" spans="1:190" ht="29.25" customHeight="1" x14ac:dyDescent="0.25">
      <c r="D3" s="13" t="s">
        <v>77</v>
      </c>
      <c r="H3" s="7"/>
      <c r="M3" s="25">
        <v>43890</v>
      </c>
      <c r="N3" s="25">
        <f>+M3+1</f>
        <v>43891</v>
      </c>
      <c r="O3" s="25">
        <f t="shared" ref="O3:BZ3" si="1">+N3+1</f>
        <v>43892</v>
      </c>
      <c r="P3" s="25">
        <f t="shared" si="1"/>
        <v>43893</v>
      </c>
      <c r="Q3" s="25">
        <f t="shared" si="1"/>
        <v>43894</v>
      </c>
      <c r="R3" s="25">
        <f t="shared" si="1"/>
        <v>43895</v>
      </c>
      <c r="S3" s="25">
        <f t="shared" si="1"/>
        <v>43896</v>
      </c>
      <c r="T3" s="25">
        <f t="shared" si="1"/>
        <v>43897</v>
      </c>
      <c r="U3" s="25">
        <f t="shared" si="1"/>
        <v>43898</v>
      </c>
      <c r="V3" s="25">
        <f t="shared" si="1"/>
        <v>43899</v>
      </c>
      <c r="W3" s="25">
        <f t="shared" si="1"/>
        <v>43900</v>
      </c>
      <c r="X3" s="25">
        <f t="shared" si="1"/>
        <v>43901</v>
      </c>
      <c r="Y3" s="25">
        <f t="shared" si="1"/>
        <v>43902</v>
      </c>
      <c r="Z3" s="25">
        <f t="shared" si="1"/>
        <v>43903</v>
      </c>
      <c r="AA3" s="25">
        <f t="shared" si="1"/>
        <v>43904</v>
      </c>
      <c r="AB3" s="25">
        <f t="shared" si="1"/>
        <v>43905</v>
      </c>
      <c r="AC3" s="25">
        <f t="shared" si="1"/>
        <v>43906</v>
      </c>
      <c r="AD3" s="25">
        <f t="shared" si="1"/>
        <v>43907</v>
      </c>
      <c r="AE3" s="25">
        <f t="shared" si="1"/>
        <v>43908</v>
      </c>
      <c r="AF3" s="25">
        <f t="shared" si="1"/>
        <v>43909</v>
      </c>
      <c r="AG3" s="25">
        <f t="shared" si="1"/>
        <v>43910</v>
      </c>
      <c r="AH3" s="25">
        <f t="shared" si="1"/>
        <v>43911</v>
      </c>
      <c r="AI3" s="25">
        <f t="shared" si="1"/>
        <v>43912</v>
      </c>
      <c r="AJ3" s="25">
        <f t="shared" si="1"/>
        <v>43913</v>
      </c>
      <c r="AK3" s="25">
        <f t="shared" si="1"/>
        <v>43914</v>
      </c>
      <c r="AL3" s="25">
        <f t="shared" si="1"/>
        <v>43915</v>
      </c>
      <c r="AM3" s="25">
        <f t="shared" si="1"/>
        <v>43916</v>
      </c>
      <c r="AN3" s="25">
        <f t="shared" si="1"/>
        <v>43917</v>
      </c>
      <c r="AO3" s="25">
        <f t="shared" si="1"/>
        <v>43918</v>
      </c>
      <c r="AP3" s="25">
        <f t="shared" si="1"/>
        <v>43919</v>
      </c>
      <c r="AQ3" s="63">
        <f t="shared" si="1"/>
        <v>43920</v>
      </c>
      <c r="AR3" s="25">
        <f t="shared" si="1"/>
        <v>43921</v>
      </c>
      <c r="AS3" s="25">
        <f t="shared" si="1"/>
        <v>43922</v>
      </c>
      <c r="AT3" s="25">
        <f t="shared" si="1"/>
        <v>43923</v>
      </c>
      <c r="AU3" s="25">
        <f t="shared" si="1"/>
        <v>43924</v>
      </c>
      <c r="AV3" s="25">
        <f t="shared" si="1"/>
        <v>43925</v>
      </c>
      <c r="AW3" s="25">
        <f t="shared" si="1"/>
        <v>43926</v>
      </c>
      <c r="AX3" s="25">
        <f t="shared" si="1"/>
        <v>43927</v>
      </c>
      <c r="AY3" s="25">
        <f t="shared" si="1"/>
        <v>43928</v>
      </c>
      <c r="AZ3" s="25">
        <f t="shared" si="1"/>
        <v>43929</v>
      </c>
      <c r="BA3" s="25">
        <f t="shared" si="1"/>
        <v>43930</v>
      </c>
      <c r="BB3" s="25">
        <f t="shared" si="1"/>
        <v>43931</v>
      </c>
      <c r="BC3" s="25">
        <f t="shared" si="1"/>
        <v>43932</v>
      </c>
      <c r="BD3" s="25">
        <f t="shared" si="1"/>
        <v>43933</v>
      </c>
      <c r="BE3" s="25">
        <f t="shared" si="1"/>
        <v>43934</v>
      </c>
      <c r="BF3" s="25">
        <f t="shared" si="1"/>
        <v>43935</v>
      </c>
      <c r="BG3" s="25">
        <f t="shared" si="1"/>
        <v>43936</v>
      </c>
      <c r="BH3" s="25">
        <f t="shared" si="1"/>
        <v>43937</v>
      </c>
      <c r="BI3" s="25">
        <f t="shared" si="1"/>
        <v>43938</v>
      </c>
      <c r="BJ3" s="25">
        <f t="shared" si="1"/>
        <v>43939</v>
      </c>
      <c r="BK3" s="25">
        <f t="shared" si="1"/>
        <v>43940</v>
      </c>
      <c r="BL3" s="25">
        <f t="shared" si="1"/>
        <v>43941</v>
      </c>
      <c r="BM3" s="25">
        <f t="shared" si="1"/>
        <v>43942</v>
      </c>
      <c r="BN3" s="25">
        <f t="shared" si="1"/>
        <v>43943</v>
      </c>
      <c r="BO3" s="25">
        <f t="shared" si="1"/>
        <v>43944</v>
      </c>
      <c r="BP3" s="25">
        <f t="shared" si="1"/>
        <v>43945</v>
      </c>
      <c r="BQ3" s="25">
        <f t="shared" si="1"/>
        <v>43946</v>
      </c>
      <c r="BR3" s="25">
        <f t="shared" si="1"/>
        <v>43947</v>
      </c>
      <c r="BS3" s="25">
        <f t="shared" si="1"/>
        <v>43948</v>
      </c>
      <c r="BT3" s="25">
        <f t="shared" si="1"/>
        <v>43949</v>
      </c>
      <c r="BU3" s="25">
        <f t="shared" si="1"/>
        <v>43950</v>
      </c>
      <c r="BV3" s="25">
        <f t="shared" si="1"/>
        <v>43951</v>
      </c>
      <c r="BW3" s="25">
        <f t="shared" si="1"/>
        <v>43952</v>
      </c>
      <c r="BX3" s="25">
        <f t="shared" si="1"/>
        <v>43953</v>
      </c>
      <c r="BY3" s="25">
        <f t="shared" si="1"/>
        <v>43954</v>
      </c>
      <c r="BZ3" s="25">
        <f t="shared" si="1"/>
        <v>43955</v>
      </c>
      <c r="CA3" s="25">
        <f t="shared" ref="CA3" si="2">+BZ3+1</f>
        <v>43956</v>
      </c>
      <c r="CB3" s="25">
        <f t="shared" ref="CB3:DN4" si="3">+CA3+1</f>
        <v>43957</v>
      </c>
      <c r="CC3" s="25">
        <f t="shared" si="3"/>
        <v>43958</v>
      </c>
      <c r="CD3" s="25">
        <f t="shared" si="3"/>
        <v>43959</v>
      </c>
      <c r="CE3" s="25">
        <f t="shared" si="3"/>
        <v>43960</v>
      </c>
      <c r="CF3" s="25">
        <f t="shared" si="3"/>
        <v>43961</v>
      </c>
      <c r="CG3" s="25">
        <f t="shared" si="3"/>
        <v>43962</v>
      </c>
      <c r="CH3" s="25">
        <f t="shared" si="3"/>
        <v>43963</v>
      </c>
      <c r="CI3" s="25">
        <f t="shared" si="3"/>
        <v>43964</v>
      </c>
      <c r="CJ3" s="25">
        <f t="shared" si="3"/>
        <v>43965</v>
      </c>
      <c r="CK3" s="25">
        <f t="shared" si="3"/>
        <v>43966</v>
      </c>
      <c r="CL3" s="25">
        <f t="shared" si="3"/>
        <v>43967</v>
      </c>
      <c r="CM3" s="25">
        <f t="shared" si="3"/>
        <v>43968</v>
      </c>
      <c r="CN3" s="25">
        <f t="shared" si="3"/>
        <v>43969</v>
      </c>
      <c r="CO3" s="25">
        <f t="shared" si="3"/>
        <v>43970</v>
      </c>
      <c r="CP3" s="25">
        <f t="shared" si="3"/>
        <v>43971</v>
      </c>
      <c r="CQ3" s="25">
        <f t="shared" si="3"/>
        <v>43972</v>
      </c>
      <c r="CR3" s="25">
        <f t="shared" si="3"/>
        <v>43973</v>
      </c>
      <c r="CS3" s="25">
        <f t="shared" si="3"/>
        <v>43974</v>
      </c>
      <c r="CT3" s="25">
        <f t="shared" si="3"/>
        <v>43975</v>
      </c>
      <c r="CU3" s="25">
        <f t="shared" si="3"/>
        <v>43976</v>
      </c>
      <c r="CV3" s="25">
        <f t="shared" si="3"/>
        <v>43977</v>
      </c>
      <c r="CW3" s="25">
        <f t="shared" si="3"/>
        <v>43978</v>
      </c>
      <c r="CX3" s="25">
        <f t="shared" si="3"/>
        <v>43979</v>
      </c>
      <c r="CY3" s="25">
        <f t="shared" si="3"/>
        <v>43980</v>
      </c>
      <c r="CZ3" s="25">
        <f t="shared" si="3"/>
        <v>43981</v>
      </c>
      <c r="DA3" s="25">
        <f t="shared" si="3"/>
        <v>43982</v>
      </c>
      <c r="DB3" s="25">
        <f t="shared" si="3"/>
        <v>43983</v>
      </c>
      <c r="DC3" s="25">
        <f t="shared" si="3"/>
        <v>43984</v>
      </c>
      <c r="DD3" s="25">
        <f t="shared" si="3"/>
        <v>43985</v>
      </c>
      <c r="DE3" s="25">
        <f t="shared" si="3"/>
        <v>43986</v>
      </c>
      <c r="DF3" s="25">
        <f t="shared" si="3"/>
        <v>43987</v>
      </c>
      <c r="DG3" s="25">
        <f t="shared" si="3"/>
        <v>43988</v>
      </c>
      <c r="DH3" s="25">
        <f t="shared" si="3"/>
        <v>43989</v>
      </c>
      <c r="DI3" s="25">
        <f t="shared" si="3"/>
        <v>43990</v>
      </c>
      <c r="DJ3" s="25">
        <f t="shared" si="3"/>
        <v>43991</v>
      </c>
      <c r="DK3" s="25">
        <f t="shared" si="3"/>
        <v>43992</v>
      </c>
      <c r="DL3" s="25">
        <f t="shared" si="3"/>
        <v>43993</v>
      </c>
      <c r="DM3" s="25">
        <f t="shared" si="3"/>
        <v>43994</v>
      </c>
      <c r="DN3" s="25">
        <f t="shared" si="3"/>
        <v>43995</v>
      </c>
      <c r="DO3" s="25">
        <f t="shared" ref="DO3:DO4" si="4">+DN3+1</f>
        <v>43996</v>
      </c>
      <c r="DP3" s="25">
        <f t="shared" ref="DP3:DP4" si="5">+DO3+1</f>
        <v>43997</v>
      </c>
      <c r="DQ3" s="25">
        <f t="shared" ref="DQ3:DS4" si="6">+DP3+1</f>
        <v>43998</v>
      </c>
      <c r="DR3" s="25">
        <f t="shared" si="6"/>
        <v>43999</v>
      </c>
      <c r="DS3" s="25">
        <f t="shared" si="6"/>
        <v>44000</v>
      </c>
      <c r="DT3" s="25">
        <f t="shared" ref="DT3:DT4" si="7">+DS3+1</f>
        <v>44001</v>
      </c>
      <c r="DU3" s="25">
        <f t="shared" ref="DU3:DU4" si="8">+DT3+1</f>
        <v>44002</v>
      </c>
      <c r="DV3" s="25">
        <f t="shared" ref="DV3:DV4" si="9">+DU3+1</f>
        <v>44003</v>
      </c>
      <c r="DW3" s="25">
        <f t="shared" ref="DW3:DW4" si="10">+DV3+1</f>
        <v>44004</v>
      </c>
      <c r="DX3" s="25">
        <f t="shared" ref="DX3:DX4" si="11">+DW3+1</f>
        <v>44005</v>
      </c>
      <c r="DY3" s="25">
        <f t="shared" ref="DY3:DY4" si="12">+DX3+1</f>
        <v>44006</v>
      </c>
      <c r="DZ3" s="25">
        <f t="shared" ref="DZ3:DZ4" si="13">+DY3+1</f>
        <v>44007</v>
      </c>
      <c r="EA3" s="25">
        <f t="shared" ref="EA3:EA4" si="14">+DZ3+1</f>
        <v>44008</v>
      </c>
      <c r="EB3" s="25">
        <f t="shared" ref="EB3:EB4" si="15">+EA3+1</f>
        <v>44009</v>
      </c>
      <c r="EC3" s="25">
        <f t="shared" ref="EC3:EC4" si="16">+EB3+1</f>
        <v>44010</v>
      </c>
      <c r="ED3" s="25">
        <f t="shared" ref="ED3:ED4" si="17">+EC3+1</f>
        <v>44011</v>
      </c>
      <c r="EE3" s="25">
        <f t="shared" ref="EE3:EE4" si="18">+ED3+1</f>
        <v>44012</v>
      </c>
      <c r="EF3" s="25">
        <f t="shared" ref="EF3:EF4" si="19">+EE3+1</f>
        <v>44013</v>
      </c>
      <c r="EG3" s="25">
        <f t="shared" ref="EG3:EG4" si="20">+EF3+1</f>
        <v>44014</v>
      </c>
      <c r="EH3" s="25">
        <f t="shared" ref="EH3:EH4" si="21">+EG3+1</f>
        <v>44015</v>
      </c>
      <c r="EI3" s="25">
        <f t="shared" ref="EI3:EI4" si="22">+EH3+1</f>
        <v>44016</v>
      </c>
      <c r="EJ3" s="25">
        <f t="shared" ref="EJ3:EJ4" si="23">+EI3+1</f>
        <v>44017</v>
      </c>
      <c r="EK3" s="25">
        <f t="shared" ref="EK3:EK4" si="24">+EJ3+1</f>
        <v>44018</v>
      </c>
      <c r="EL3" s="25">
        <f t="shared" ref="EL3:EL4" si="25">+EK3+1</f>
        <v>44019</v>
      </c>
      <c r="EM3" s="25">
        <f t="shared" ref="EM3:EM4" si="26">+EL3+1</f>
        <v>44020</v>
      </c>
      <c r="EN3" s="25">
        <f t="shared" ref="EN3:EN4" si="27">+EM3+1</f>
        <v>44021</v>
      </c>
      <c r="EO3" s="25">
        <f t="shared" ref="EO3:EO4" si="28">+EN3+1</f>
        <v>44022</v>
      </c>
      <c r="EP3" s="25">
        <f t="shared" ref="EP3:EP4" si="29">+EO3+1</f>
        <v>44023</v>
      </c>
      <c r="EQ3" s="25">
        <f t="shared" ref="EQ3:EQ4" si="30">+EP3+1</f>
        <v>44024</v>
      </c>
      <c r="ER3" s="25">
        <f t="shared" ref="ER3:ER4" si="31">+EQ3+1</f>
        <v>44025</v>
      </c>
      <c r="ES3" s="25">
        <f t="shared" ref="ES3:ES4" si="32">+ER3+1</f>
        <v>44026</v>
      </c>
      <c r="ET3" s="25">
        <f t="shared" ref="ET3:ET4" si="33">+ES3+1</f>
        <v>44027</v>
      </c>
      <c r="EU3" s="25">
        <f t="shared" ref="EU3:EU4" si="34">+ET3+1</f>
        <v>44028</v>
      </c>
      <c r="EV3" s="25">
        <f t="shared" ref="EV3:EV4" si="35">+EU3+1</f>
        <v>44029</v>
      </c>
      <c r="EW3" s="25">
        <f t="shared" ref="EW3:EW4" si="36">+EV3+1</f>
        <v>44030</v>
      </c>
      <c r="EX3" s="25">
        <f t="shared" ref="EX3:EX4" si="37">+EW3+1</f>
        <v>44031</v>
      </c>
      <c r="EY3" s="25">
        <f t="shared" ref="EY3:EY4" si="38">+EX3+1</f>
        <v>44032</v>
      </c>
      <c r="EZ3" s="25">
        <f t="shared" ref="EZ3:EZ4" si="39">+EY3+1</f>
        <v>44033</v>
      </c>
      <c r="FA3" s="25">
        <f t="shared" ref="FA3:FA4" si="40">+EZ3+1</f>
        <v>44034</v>
      </c>
      <c r="FB3" s="25">
        <f t="shared" ref="FB3:FB4" si="41">+FA3+1</f>
        <v>44035</v>
      </c>
      <c r="FC3" s="25">
        <f t="shared" ref="FC3:FC4" si="42">+FB3+1</f>
        <v>44036</v>
      </c>
      <c r="FD3" s="25">
        <f t="shared" ref="FD3:FD4" si="43">+FC3+1</f>
        <v>44037</v>
      </c>
      <c r="FE3" s="25">
        <f t="shared" ref="FE3:FE4" si="44">+FD3+1</f>
        <v>44038</v>
      </c>
      <c r="FF3" s="25">
        <f t="shared" ref="FF3:FF4" si="45">+FE3+1</f>
        <v>44039</v>
      </c>
      <c r="FG3" s="25">
        <f t="shared" ref="FG3:FG4" si="46">+FF3+1</f>
        <v>44040</v>
      </c>
      <c r="FH3" s="25">
        <f t="shared" ref="FH3:FH4" si="47">+FG3+1</f>
        <v>44041</v>
      </c>
      <c r="FI3" s="25">
        <f t="shared" ref="FI3:FI4" si="48">+FH3+1</f>
        <v>44042</v>
      </c>
      <c r="FJ3" s="25">
        <f t="shared" ref="FJ3:FJ4" si="49">+FI3+1</f>
        <v>44043</v>
      </c>
      <c r="FK3" s="25">
        <f t="shared" ref="FK3:FK4" si="50">+FJ3+1</f>
        <v>44044</v>
      </c>
      <c r="FL3" s="25">
        <f t="shared" ref="FL3:FL4" si="51">+FK3+1</f>
        <v>44045</v>
      </c>
      <c r="FM3" s="25">
        <f t="shared" ref="FM3:FM4" si="52">+FL3+1</f>
        <v>44046</v>
      </c>
      <c r="FN3" s="25">
        <f t="shared" ref="FN3:FN4" si="53">+FM3+1</f>
        <v>44047</v>
      </c>
      <c r="FO3" s="25">
        <f t="shared" ref="FO3:FO4" si="54">+FN3+1</f>
        <v>44048</v>
      </c>
      <c r="FP3" s="25">
        <f t="shared" ref="FP3:FP4" si="55">+FO3+1</f>
        <v>44049</v>
      </c>
      <c r="FQ3" s="25">
        <f t="shared" ref="FQ3:FQ4" si="56">+FP3+1</f>
        <v>44050</v>
      </c>
      <c r="FR3" s="25">
        <f t="shared" ref="FR3:FR4" si="57">+FQ3+1</f>
        <v>44051</v>
      </c>
      <c r="FS3" s="25">
        <f t="shared" ref="FS3:FS4" si="58">+FR3+1</f>
        <v>44052</v>
      </c>
      <c r="FT3" s="25">
        <f t="shared" ref="FT3:FT4" si="59">+FS3+1</f>
        <v>44053</v>
      </c>
      <c r="FU3" s="25">
        <f t="shared" ref="FU3:FU4" si="60">+FT3+1</f>
        <v>44054</v>
      </c>
      <c r="FV3" s="25">
        <f t="shared" ref="FV3:FV4" si="61">+FU3+1</f>
        <v>44055</v>
      </c>
      <c r="FW3" s="25">
        <f t="shared" ref="FW3:FW4" si="62">+FV3+1</f>
        <v>44056</v>
      </c>
      <c r="FX3" s="25">
        <f t="shared" ref="FX3:FX4" si="63">+FW3+1</f>
        <v>44057</v>
      </c>
      <c r="FY3" s="25">
        <f t="shared" ref="FY3:FY4" si="64">+FX3+1</f>
        <v>44058</v>
      </c>
      <c r="FZ3" s="25">
        <f t="shared" ref="FZ3:FZ4" si="65">+FY3+1</f>
        <v>44059</v>
      </c>
      <c r="GA3" s="25">
        <f t="shared" ref="GA3:GA4" si="66">+FZ3+1</f>
        <v>44060</v>
      </c>
      <c r="GB3" s="25">
        <f t="shared" ref="GB3:GB4" si="67">+GA3+1</f>
        <v>44061</v>
      </c>
      <c r="GC3" s="25">
        <f t="shared" ref="GC3:GC4" si="68">+GB3+1</f>
        <v>44062</v>
      </c>
      <c r="GD3" s="25">
        <f t="shared" ref="GD3:GD4" si="69">+GC3+1</f>
        <v>44063</v>
      </c>
      <c r="GE3" s="25">
        <f t="shared" ref="GE3:GE4" si="70">+GD3+1</f>
        <v>44064</v>
      </c>
      <c r="GF3" s="25">
        <f t="shared" ref="GF3:GF4" si="71">+GE3+1</f>
        <v>44065</v>
      </c>
      <c r="GG3" s="25">
        <f t="shared" ref="GG3:GG4" si="72">+GF3+1</f>
        <v>44066</v>
      </c>
      <c r="GH3" s="25">
        <f t="shared" ref="GH3:GH4" si="73">+GG3+1</f>
        <v>44067</v>
      </c>
    </row>
    <row r="4" spans="1:190" s="2" customFormat="1" ht="30" x14ac:dyDescent="0.25">
      <c r="A4" s="17" t="s">
        <v>12</v>
      </c>
      <c r="B4" s="10" t="s">
        <v>0</v>
      </c>
      <c r="C4" s="10" t="s">
        <v>1</v>
      </c>
      <c r="D4" s="10" t="s">
        <v>2</v>
      </c>
      <c r="E4" s="10" t="s">
        <v>8</v>
      </c>
      <c r="F4" s="10" t="s">
        <v>10</v>
      </c>
      <c r="G4" s="10" t="s">
        <v>6</v>
      </c>
      <c r="H4" s="15" t="s">
        <v>7</v>
      </c>
      <c r="I4" s="15" t="s">
        <v>9</v>
      </c>
      <c r="J4" s="15" t="s">
        <v>11</v>
      </c>
      <c r="K4" s="10" t="s">
        <v>3</v>
      </c>
      <c r="L4" s="11">
        <v>0</v>
      </c>
      <c r="M4" s="11">
        <v>1</v>
      </c>
      <c r="N4" s="11">
        <f>+M4+1</f>
        <v>2</v>
      </c>
      <c r="O4" s="11">
        <f t="shared" ref="O4:AN4" si="74">+N4+1</f>
        <v>3</v>
      </c>
      <c r="P4" s="11">
        <f t="shared" si="74"/>
        <v>4</v>
      </c>
      <c r="Q4" s="11">
        <f t="shared" si="74"/>
        <v>5</v>
      </c>
      <c r="R4" s="11">
        <f t="shared" si="74"/>
        <v>6</v>
      </c>
      <c r="S4" s="11">
        <f t="shared" si="74"/>
        <v>7</v>
      </c>
      <c r="T4" s="11">
        <f t="shared" si="74"/>
        <v>8</v>
      </c>
      <c r="U4" s="11">
        <f t="shared" si="74"/>
        <v>9</v>
      </c>
      <c r="V4" s="11">
        <f t="shared" si="74"/>
        <v>10</v>
      </c>
      <c r="W4" s="11">
        <f t="shared" si="74"/>
        <v>11</v>
      </c>
      <c r="X4" s="11">
        <f t="shared" si="74"/>
        <v>12</v>
      </c>
      <c r="Y4" s="11">
        <f t="shared" si="74"/>
        <v>13</v>
      </c>
      <c r="Z4" s="11">
        <f t="shared" si="74"/>
        <v>14</v>
      </c>
      <c r="AA4" s="11">
        <f t="shared" si="74"/>
        <v>15</v>
      </c>
      <c r="AB4" s="11">
        <f t="shared" si="74"/>
        <v>16</v>
      </c>
      <c r="AC4" s="11">
        <f t="shared" si="74"/>
        <v>17</v>
      </c>
      <c r="AD4" s="11">
        <f t="shared" si="74"/>
        <v>18</v>
      </c>
      <c r="AE4" s="11">
        <f t="shared" si="74"/>
        <v>19</v>
      </c>
      <c r="AF4" s="11">
        <f t="shared" si="74"/>
        <v>20</v>
      </c>
      <c r="AG4" s="11">
        <f t="shared" si="74"/>
        <v>21</v>
      </c>
      <c r="AH4" s="11">
        <f t="shared" si="74"/>
        <v>22</v>
      </c>
      <c r="AI4" s="11">
        <f t="shared" si="74"/>
        <v>23</v>
      </c>
      <c r="AJ4" s="11">
        <f t="shared" si="74"/>
        <v>24</v>
      </c>
      <c r="AK4" s="11">
        <f t="shared" si="74"/>
        <v>25</v>
      </c>
      <c r="AL4" s="11">
        <f t="shared" si="74"/>
        <v>26</v>
      </c>
      <c r="AM4" s="11">
        <f t="shared" si="74"/>
        <v>27</v>
      </c>
      <c r="AN4" s="11">
        <f t="shared" si="74"/>
        <v>28</v>
      </c>
      <c r="AO4" s="11">
        <f t="shared" ref="AO4:BG4" si="75">+AN4+1</f>
        <v>29</v>
      </c>
      <c r="AP4" s="11">
        <f t="shared" si="75"/>
        <v>30</v>
      </c>
      <c r="AQ4" s="64">
        <f t="shared" si="75"/>
        <v>31</v>
      </c>
      <c r="AR4" s="11">
        <f t="shared" si="75"/>
        <v>32</v>
      </c>
      <c r="AS4" s="11">
        <f t="shared" si="75"/>
        <v>33</v>
      </c>
      <c r="AT4" s="11">
        <f t="shared" si="75"/>
        <v>34</v>
      </c>
      <c r="AU4" s="11">
        <f t="shared" si="75"/>
        <v>35</v>
      </c>
      <c r="AV4" s="11">
        <f t="shared" si="75"/>
        <v>36</v>
      </c>
      <c r="AW4" s="11">
        <f t="shared" si="75"/>
        <v>37</v>
      </c>
      <c r="AX4" s="11">
        <f t="shared" si="75"/>
        <v>38</v>
      </c>
      <c r="AY4" s="11">
        <f t="shared" si="75"/>
        <v>39</v>
      </c>
      <c r="AZ4" s="11">
        <f t="shared" si="75"/>
        <v>40</v>
      </c>
      <c r="BA4" s="11">
        <f t="shared" si="75"/>
        <v>41</v>
      </c>
      <c r="BB4" s="11">
        <f t="shared" si="75"/>
        <v>42</v>
      </c>
      <c r="BC4" s="11">
        <f t="shared" si="75"/>
        <v>43</v>
      </c>
      <c r="BD4" s="11">
        <f t="shared" si="75"/>
        <v>44</v>
      </c>
      <c r="BE4" s="11">
        <f t="shared" si="75"/>
        <v>45</v>
      </c>
      <c r="BF4" s="11">
        <f t="shared" si="75"/>
        <v>46</v>
      </c>
      <c r="BG4" s="11">
        <f t="shared" si="75"/>
        <v>47</v>
      </c>
      <c r="BH4" s="11">
        <f t="shared" ref="BH4:BN4" si="76">+BG4+1</f>
        <v>48</v>
      </c>
      <c r="BI4" s="11">
        <f t="shared" si="76"/>
        <v>49</v>
      </c>
      <c r="BJ4" s="11">
        <f t="shared" si="76"/>
        <v>50</v>
      </c>
      <c r="BK4" s="11">
        <f t="shared" si="76"/>
        <v>51</v>
      </c>
      <c r="BL4" s="11">
        <f t="shared" si="76"/>
        <v>52</v>
      </c>
      <c r="BM4" s="11">
        <f t="shared" si="76"/>
        <v>53</v>
      </c>
      <c r="BN4" s="11">
        <f t="shared" si="76"/>
        <v>54</v>
      </c>
      <c r="BO4" s="11">
        <f t="shared" ref="BO4:BU4" si="77">+BN4+1</f>
        <v>55</v>
      </c>
      <c r="BP4" s="11">
        <f t="shared" si="77"/>
        <v>56</v>
      </c>
      <c r="BQ4" s="11">
        <f t="shared" si="77"/>
        <v>57</v>
      </c>
      <c r="BR4" s="11">
        <f t="shared" si="77"/>
        <v>58</v>
      </c>
      <c r="BS4" s="11">
        <f t="shared" si="77"/>
        <v>59</v>
      </c>
      <c r="BT4" s="11">
        <f t="shared" si="77"/>
        <v>60</v>
      </c>
      <c r="BU4" s="11">
        <f t="shared" si="77"/>
        <v>61</v>
      </c>
      <c r="BV4" s="11">
        <f t="shared" ref="BV4:CA4" si="78">+BU4+1</f>
        <v>62</v>
      </c>
      <c r="BW4" s="11">
        <f t="shared" si="78"/>
        <v>63</v>
      </c>
      <c r="BX4" s="11">
        <f t="shared" si="78"/>
        <v>64</v>
      </c>
      <c r="BY4" s="11">
        <f t="shared" si="78"/>
        <v>65</v>
      </c>
      <c r="BZ4" s="11">
        <f t="shared" si="78"/>
        <v>66</v>
      </c>
      <c r="CA4" s="11">
        <f t="shared" si="78"/>
        <v>67</v>
      </c>
      <c r="CB4" s="11">
        <f t="shared" ref="CB4:CM4" si="79">+CA4+1</f>
        <v>68</v>
      </c>
      <c r="CC4" s="11">
        <f t="shared" si="79"/>
        <v>69</v>
      </c>
      <c r="CD4" s="11">
        <f t="shared" si="79"/>
        <v>70</v>
      </c>
      <c r="CE4" s="11">
        <f t="shared" si="79"/>
        <v>71</v>
      </c>
      <c r="CF4" s="11">
        <f t="shared" si="79"/>
        <v>72</v>
      </c>
      <c r="CG4" s="11">
        <f t="shared" si="79"/>
        <v>73</v>
      </c>
      <c r="CH4" s="11">
        <f t="shared" si="79"/>
        <v>74</v>
      </c>
      <c r="CI4" s="11">
        <f t="shared" si="79"/>
        <v>75</v>
      </c>
      <c r="CJ4" s="11">
        <f t="shared" si="79"/>
        <v>76</v>
      </c>
      <c r="CK4" s="11">
        <f t="shared" si="79"/>
        <v>77</v>
      </c>
      <c r="CL4" s="11">
        <f t="shared" si="79"/>
        <v>78</v>
      </c>
      <c r="CM4" s="11">
        <f t="shared" si="79"/>
        <v>79</v>
      </c>
      <c r="CN4" s="11">
        <f t="shared" si="3"/>
        <v>80</v>
      </c>
      <c r="CO4" s="11">
        <f t="shared" si="3"/>
        <v>81</v>
      </c>
      <c r="CP4" s="11">
        <f t="shared" si="3"/>
        <v>82</v>
      </c>
      <c r="CQ4" s="11">
        <f t="shared" si="3"/>
        <v>83</v>
      </c>
      <c r="CR4" s="11">
        <f t="shared" si="3"/>
        <v>84</v>
      </c>
      <c r="CS4" s="11">
        <f t="shared" si="3"/>
        <v>85</v>
      </c>
      <c r="CT4" s="11">
        <f t="shared" si="3"/>
        <v>86</v>
      </c>
      <c r="CU4" s="11">
        <f t="shared" si="3"/>
        <v>87</v>
      </c>
      <c r="CV4" s="11">
        <f t="shared" si="3"/>
        <v>88</v>
      </c>
      <c r="CW4" s="11">
        <f t="shared" si="3"/>
        <v>89</v>
      </c>
      <c r="CX4" s="11">
        <f t="shared" si="3"/>
        <v>90</v>
      </c>
      <c r="CY4" s="11">
        <f t="shared" si="3"/>
        <v>91</v>
      </c>
      <c r="CZ4" s="11">
        <f t="shared" si="3"/>
        <v>92</v>
      </c>
      <c r="DA4" s="11">
        <f t="shared" si="3"/>
        <v>93</v>
      </c>
      <c r="DB4" s="11">
        <f t="shared" si="3"/>
        <v>94</v>
      </c>
      <c r="DC4" s="11">
        <f t="shared" si="3"/>
        <v>95</v>
      </c>
      <c r="DD4" s="11">
        <f t="shared" si="3"/>
        <v>96</v>
      </c>
      <c r="DE4" s="11">
        <f t="shared" si="3"/>
        <v>97</v>
      </c>
      <c r="DF4" s="11">
        <f t="shared" si="3"/>
        <v>98</v>
      </c>
      <c r="DG4" s="11">
        <f t="shared" si="3"/>
        <v>99</v>
      </c>
      <c r="DH4" s="11">
        <f t="shared" si="3"/>
        <v>100</v>
      </c>
      <c r="DI4" s="11">
        <f t="shared" si="3"/>
        <v>101</v>
      </c>
      <c r="DJ4" s="11">
        <f t="shared" si="3"/>
        <v>102</v>
      </c>
      <c r="DK4" s="11">
        <f t="shared" si="3"/>
        <v>103</v>
      </c>
      <c r="DL4" s="11">
        <f t="shared" si="3"/>
        <v>104</v>
      </c>
      <c r="DM4" s="11">
        <f t="shared" si="3"/>
        <v>105</v>
      </c>
      <c r="DN4" s="11">
        <f t="shared" si="3"/>
        <v>106</v>
      </c>
      <c r="DO4" s="11">
        <f t="shared" si="4"/>
        <v>107</v>
      </c>
      <c r="DP4" s="11">
        <f t="shared" si="5"/>
        <v>108</v>
      </c>
      <c r="DQ4" s="11">
        <f t="shared" si="6"/>
        <v>109</v>
      </c>
      <c r="DR4" s="11">
        <f t="shared" si="6"/>
        <v>110</v>
      </c>
      <c r="DS4" s="11">
        <f t="shared" si="6"/>
        <v>111</v>
      </c>
      <c r="DT4" s="11">
        <f t="shared" si="7"/>
        <v>112</v>
      </c>
      <c r="DU4" s="11">
        <f t="shared" si="8"/>
        <v>113</v>
      </c>
      <c r="DV4" s="11">
        <f t="shared" si="9"/>
        <v>114</v>
      </c>
      <c r="DW4" s="11">
        <f t="shared" si="10"/>
        <v>115</v>
      </c>
      <c r="DX4" s="11">
        <f t="shared" si="11"/>
        <v>116</v>
      </c>
      <c r="DY4" s="11">
        <f t="shared" si="12"/>
        <v>117</v>
      </c>
      <c r="DZ4" s="11">
        <f t="shared" si="13"/>
        <v>118</v>
      </c>
      <c r="EA4" s="11">
        <f t="shared" si="14"/>
        <v>119</v>
      </c>
      <c r="EB4" s="11">
        <f t="shared" si="15"/>
        <v>120</v>
      </c>
      <c r="EC4" s="11">
        <f t="shared" si="16"/>
        <v>121</v>
      </c>
      <c r="ED4" s="11">
        <f t="shared" si="17"/>
        <v>122</v>
      </c>
      <c r="EE4" s="11">
        <f t="shared" si="18"/>
        <v>123</v>
      </c>
      <c r="EF4" s="11">
        <f t="shared" si="19"/>
        <v>124</v>
      </c>
      <c r="EG4" s="11">
        <f t="shared" si="20"/>
        <v>125</v>
      </c>
      <c r="EH4" s="11">
        <f t="shared" si="21"/>
        <v>126</v>
      </c>
      <c r="EI4" s="11">
        <f t="shared" si="22"/>
        <v>127</v>
      </c>
      <c r="EJ4" s="11">
        <f t="shared" si="23"/>
        <v>128</v>
      </c>
      <c r="EK4" s="11">
        <f t="shared" si="24"/>
        <v>129</v>
      </c>
      <c r="EL4" s="11">
        <f t="shared" si="25"/>
        <v>130</v>
      </c>
      <c r="EM4" s="11">
        <f t="shared" si="26"/>
        <v>131</v>
      </c>
      <c r="EN4" s="11">
        <f t="shared" si="27"/>
        <v>132</v>
      </c>
      <c r="EO4" s="11">
        <f t="shared" si="28"/>
        <v>133</v>
      </c>
      <c r="EP4" s="11">
        <f t="shared" si="29"/>
        <v>134</v>
      </c>
      <c r="EQ4" s="11">
        <f t="shared" si="30"/>
        <v>135</v>
      </c>
      <c r="ER4" s="11">
        <f t="shared" si="31"/>
        <v>136</v>
      </c>
      <c r="ES4" s="11">
        <f t="shared" si="32"/>
        <v>137</v>
      </c>
      <c r="ET4" s="11">
        <f t="shared" si="33"/>
        <v>138</v>
      </c>
      <c r="EU4" s="11">
        <f t="shared" si="34"/>
        <v>139</v>
      </c>
      <c r="EV4" s="11">
        <f t="shared" si="35"/>
        <v>140</v>
      </c>
      <c r="EW4" s="11">
        <f t="shared" si="36"/>
        <v>141</v>
      </c>
      <c r="EX4" s="11">
        <f t="shared" si="37"/>
        <v>142</v>
      </c>
      <c r="EY4" s="11">
        <f t="shared" si="38"/>
        <v>143</v>
      </c>
      <c r="EZ4" s="11">
        <f t="shared" si="39"/>
        <v>144</v>
      </c>
      <c r="FA4" s="11">
        <f t="shared" si="40"/>
        <v>145</v>
      </c>
      <c r="FB4" s="11">
        <f t="shared" si="41"/>
        <v>146</v>
      </c>
      <c r="FC4" s="11">
        <f t="shared" si="42"/>
        <v>147</v>
      </c>
      <c r="FD4" s="11">
        <f t="shared" si="43"/>
        <v>148</v>
      </c>
      <c r="FE4" s="11">
        <f t="shared" si="44"/>
        <v>149</v>
      </c>
      <c r="FF4" s="11">
        <f t="shared" si="45"/>
        <v>150</v>
      </c>
      <c r="FG4" s="11">
        <f t="shared" si="46"/>
        <v>151</v>
      </c>
      <c r="FH4" s="11">
        <f t="shared" si="47"/>
        <v>152</v>
      </c>
      <c r="FI4" s="11">
        <f t="shared" si="48"/>
        <v>153</v>
      </c>
      <c r="FJ4" s="11">
        <f t="shared" si="49"/>
        <v>154</v>
      </c>
      <c r="FK4" s="11">
        <f t="shared" si="50"/>
        <v>155</v>
      </c>
      <c r="FL4" s="11">
        <f t="shared" si="51"/>
        <v>156</v>
      </c>
      <c r="FM4" s="11">
        <f t="shared" si="52"/>
        <v>157</v>
      </c>
      <c r="FN4" s="11">
        <f t="shared" si="53"/>
        <v>158</v>
      </c>
      <c r="FO4" s="11">
        <f t="shared" si="54"/>
        <v>159</v>
      </c>
      <c r="FP4" s="11">
        <f t="shared" si="55"/>
        <v>160</v>
      </c>
      <c r="FQ4" s="11">
        <f t="shared" si="56"/>
        <v>161</v>
      </c>
      <c r="FR4" s="11">
        <f t="shared" si="57"/>
        <v>162</v>
      </c>
      <c r="FS4" s="11">
        <f t="shared" si="58"/>
        <v>163</v>
      </c>
      <c r="FT4" s="11">
        <f t="shared" si="59"/>
        <v>164</v>
      </c>
      <c r="FU4" s="11">
        <f t="shared" si="60"/>
        <v>165</v>
      </c>
      <c r="FV4" s="11">
        <f t="shared" si="61"/>
        <v>166</v>
      </c>
      <c r="FW4" s="11">
        <f t="shared" si="62"/>
        <v>167</v>
      </c>
      <c r="FX4" s="11">
        <f t="shared" si="63"/>
        <v>168</v>
      </c>
      <c r="FY4" s="11">
        <f t="shared" si="64"/>
        <v>169</v>
      </c>
      <c r="FZ4" s="11">
        <f t="shared" si="65"/>
        <v>170</v>
      </c>
      <c r="GA4" s="11">
        <f t="shared" si="66"/>
        <v>171</v>
      </c>
      <c r="GB4" s="11">
        <f t="shared" si="67"/>
        <v>172</v>
      </c>
      <c r="GC4" s="11">
        <f t="shared" si="68"/>
        <v>173</v>
      </c>
      <c r="GD4" s="11">
        <f t="shared" si="69"/>
        <v>174</v>
      </c>
      <c r="GE4" s="11">
        <f t="shared" si="70"/>
        <v>175</v>
      </c>
      <c r="GF4" s="11">
        <f t="shared" si="71"/>
        <v>176</v>
      </c>
      <c r="GG4" s="11">
        <f t="shared" si="72"/>
        <v>177</v>
      </c>
      <c r="GH4" s="11">
        <f t="shared" si="73"/>
        <v>178</v>
      </c>
    </row>
    <row r="5" spans="1:190" x14ac:dyDescent="0.25">
      <c r="A5" s="16" t="s">
        <v>79</v>
      </c>
      <c r="B5" s="16"/>
      <c r="C5" s="16"/>
      <c r="D5" s="16"/>
      <c r="E5" s="16"/>
      <c r="F5" s="16"/>
      <c r="G5" s="16"/>
      <c r="H5" s="16"/>
      <c r="I5" s="16"/>
      <c r="J5" s="16"/>
      <c r="K5" s="14" t="s">
        <v>108</v>
      </c>
      <c r="L5" s="16"/>
      <c r="M5" s="16">
        <f>+M6</f>
        <v>2</v>
      </c>
      <c r="N5" s="16">
        <f>+N6-M6</f>
        <v>1</v>
      </c>
      <c r="O5" s="16">
        <f t="shared" ref="O5:AZ5" si="80">+O6-N6</f>
        <v>0</v>
      </c>
      <c r="P5" s="16">
        <f t="shared" si="80"/>
        <v>1</v>
      </c>
      <c r="Q5" s="16">
        <f t="shared" si="80"/>
        <v>0</v>
      </c>
      <c r="R5" s="16">
        <f t="shared" si="80"/>
        <v>0</v>
      </c>
      <c r="S5" s="16">
        <f t="shared" si="80"/>
        <v>1</v>
      </c>
      <c r="T5" s="16">
        <f t="shared" si="80"/>
        <v>1</v>
      </c>
      <c r="U5" s="16">
        <f t="shared" si="80"/>
        <v>1</v>
      </c>
      <c r="V5" s="16">
        <f t="shared" si="80"/>
        <v>4</v>
      </c>
      <c r="W5" s="16">
        <f t="shared" si="80"/>
        <v>8</v>
      </c>
      <c r="X5" s="16">
        <f t="shared" si="80"/>
        <v>6</v>
      </c>
      <c r="Y5" s="16">
        <f t="shared" si="80"/>
        <v>0</v>
      </c>
      <c r="Z5" s="16">
        <f t="shared" si="80"/>
        <v>21</v>
      </c>
      <c r="AA5" s="16">
        <f t="shared" si="80"/>
        <v>18</v>
      </c>
      <c r="AB5" s="16">
        <f t="shared" si="80"/>
        <v>29</v>
      </c>
      <c r="AC5" s="16">
        <f t="shared" si="80"/>
        <v>12</v>
      </c>
      <c r="AD5" s="16">
        <f t="shared" si="80"/>
        <v>55</v>
      </c>
      <c r="AE5" s="16">
        <f t="shared" si="80"/>
        <v>0</v>
      </c>
      <c r="AF5" s="16">
        <f t="shared" si="80"/>
        <v>282</v>
      </c>
      <c r="AG5" s="16">
        <f t="shared" si="80"/>
        <v>143</v>
      </c>
      <c r="AH5" s="16">
        <f t="shared" si="80"/>
        <v>0</v>
      </c>
      <c r="AI5" s="16">
        <f t="shared" si="80"/>
        <v>464</v>
      </c>
      <c r="AJ5" s="16">
        <f t="shared" si="80"/>
        <v>0</v>
      </c>
      <c r="AK5" s="16">
        <f t="shared" si="80"/>
        <v>486</v>
      </c>
      <c r="AL5" s="16">
        <f t="shared" si="80"/>
        <v>330</v>
      </c>
      <c r="AM5" s="16">
        <f t="shared" si="80"/>
        <v>673</v>
      </c>
      <c r="AN5" s="16">
        <f t="shared" si="80"/>
        <v>488</v>
      </c>
      <c r="AO5" s="16">
        <f t="shared" si="80"/>
        <v>465</v>
      </c>
      <c r="AP5" s="16">
        <f t="shared" si="80"/>
        <v>1105</v>
      </c>
      <c r="AQ5" s="16">
        <f t="shared" si="80"/>
        <v>461</v>
      </c>
      <c r="AR5" s="16">
        <f t="shared" si="80"/>
        <v>937</v>
      </c>
      <c r="AS5" s="16">
        <f t="shared" si="80"/>
        <v>986</v>
      </c>
      <c r="AT5" s="16">
        <f t="shared" si="80"/>
        <v>715</v>
      </c>
      <c r="AU5" s="16">
        <f t="shared" si="80"/>
        <v>1209</v>
      </c>
      <c r="AV5" s="16">
        <f t="shared" si="80"/>
        <v>1453</v>
      </c>
      <c r="AW5" s="16">
        <f t="shared" si="80"/>
        <v>899</v>
      </c>
      <c r="AX5" s="16">
        <f t="shared" si="80"/>
        <v>1006</v>
      </c>
      <c r="AY5" s="16">
        <f t="shared" si="80"/>
        <v>1287</v>
      </c>
      <c r="AZ5" s="16">
        <f t="shared" si="80"/>
        <v>1529</v>
      </c>
      <c r="BA5" s="16">
        <f t="shared" ref="BA5" si="81">+BA6-AZ6</f>
        <v>1344</v>
      </c>
      <c r="BB5" s="16">
        <f t="shared" ref="BB5" si="82">+BB6-BA6</f>
        <v>1465</v>
      </c>
      <c r="BC5" s="16">
        <f t="shared" ref="BC5" si="83">+BC6-BB6</f>
        <v>1293</v>
      </c>
      <c r="BD5" s="16">
        <f t="shared" ref="BD5" si="84">+BD6-BC6</f>
        <v>1672</v>
      </c>
      <c r="BE5" s="16">
        <f t="shared" ref="BE5" si="85">+BE6-BD6</f>
        <v>1173</v>
      </c>
      <c r="BF5" s="16">
        <f t="shared" ref="BF5" si="86">+BF6-BE6</f>
        <v>1222</v>
      </c>
      <c r="BG5" s="16">
        <f t="shared" ref="BG5" si="87">+BG6-BF6</f>
        <v>1346</v>
      </c>
      <c r="BH5" s="16">
        <f t="shared" ref="BH5" si="88">+BH6-BG6</f>
        <v>1140</v>
      </c>
      <c r="BI5" s="16">
        <f t="shared" ref="BI5" si="89">+BI6-BH6</f>
        <v>1842</v>
      </c>
      <c r="BJ5" s="16">
        <f t="shared" ref="BJ5" si="90">+BJ6-BI6</f>
        <v>1585</v>
      </c>
      <c r="BK5" s="16">
        <f t="shared" ref="BK5" si="91">+BK6-BJ6</f>
        <v>1197</v>
      </c>
      <c r="BL5" s="16">
        <f t="shared" ref="BL5" si="92">+BL6-BK6</f>
        <v>1151</v>
      </c>
      <c r="BM5" s="16">
        <f t="shared" ref="BM5" si="93">+BM6-BL6</f>
        <v>1551</v>
      </c>
      <c r="BN5" s="16">
        <f t="shared" ref="BN5" si="94">+BN6-BM6</f>
        <v>1959</v>
      </c>
      <c r="BO5" s="16">
        <f t="shared" ref="BO5" si="95">+BO6-BN6</f>
        <v>1916</v>
      </c>
      <c r="BP5" s="16">
        <f t="shared" ref="BP5" si="96">+BP6-BO6</f>
        <v>2724</v>
      </c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</row>
    <row r="6" spans="1:190" x14ac:dyDescent="0.25">
      <c r="A6" s="16" t="s">
        <v>78</v>
      </c>
      <c r="B6" s="16"/>
      <c r="C6" s="16"/>
      <c r="D6" s="36" t="s">
        <v>90</v>
      </c>
      <c r="E6" s="36" t="s">
        <v>91</v>
      </c>
      <c r="F6" s="16"/>
      <c r="G6" s="16"/>
      <c r="H6" s="16"/>
      <c r="I6" s="16"/>
      <c r="J6" s="16"/>
      <c r="K6" s="14" t="s">
        <v>107</v>
      </c>
      <c r="L6" s="16"/>
      <c r="M6" s="49">
        <v>2</v>
      </c>
      <c r="N6" s="49">
        <v>3</v>
      </c>
      <c r="O6" s="49">
        <v>3</v>
      </c>
      <c r="P6" s="49">
        <v>4</v>
      </c>
      <c r="Q6" s="49">
        <v>4</v>
      </c>
      <c r="R6" s="49">
        <v>4</v>
      </c>
      <c r="S6" s="49">
        <v>5</v>
      </c>
      <c r="T6" s="49">
        <v>6</v>
      </c>
      <c r="U6" s="49">
        <v>7</v>
      </c>
      <c r="V6" s="49">
        <v>11</v>
      </c>
      <c r="W6" s="49">
        <v>19</v>
      </c>
      <c r="X6" s="49">
        <v>25</v>
      </c>
      <c r="Y6" s="49">
        <v>25</v>
      </c>
      <c r="Z6" s="49">
        <v>46</v>
      </c>
      <c r="AA6" s="49">
        <v>64</v>
      </c>
      <c r="AB6" s="49">
        <v>93</v>
      </c>
      <c r="AC6" s="49">
        <v>105</v>
      </c>
      <c r="AD6" s="49">
        <v>160</v>
      </c>
      <c r="AE6" s="49">
        <v>160</v>
      </c>
      <c r="AF6" s="49">
        <v>442</v>
      </c>
      <c r="AG6" s="49">
        <v>585</v>
      </c>
      <c r="AH6" s="49">
        <v>585</v>
      </c>
      <c r="AI6" s="49">
        <v>1049</v>
      </c>
      <c r="AJ6" s="49">
        <v>1049</v>
      </c>
      <c r="AK6" s="49">
        <v>1535</v>
      </c>
      <c r="AL6" s="49">
        <v>1865</v>
      </c>
      <c r="AM6" s="49">
        <v>2538</v>
      </c>
      <c r="AN6" s="49">
        <v>3026</v>
      </c>
      <c r="AO6" s="49">
        <v>3491</v>
      </c>
      <c r="AP6" s="49">
        <v>4596</v>
      </c>
      <c r="AQ6" s="49">
        <v>5057</v>
      </c>
      <c r="AR6" s="49">
        <v>5994</v>
      </c>
      <c r="AS6" s="49">
        <v>6980</v>
      </c>
      <c r="AT6" s="49">
        <v>7695</v>
      </c>
      <c r="AU6" s="49">
        <v>8904</v>
      </c>
      <c r="AV6" s="49">
        <v>10357</v>
      </c>
      <c r="AW6" s="49">
        <v>11256</v>
      </c>
      <c r="AX6" s="49">
        <v>12262</v>
      </c>
      <c r="AY6" s="49">
        <v>13549</v>
      </c>
      <c r="AZ6" s="49">
        <v>15078</v>
      </c>
      <c r="BA6" s="49">
        <v>16422</v>
      </c>
      <c r="BB6" s="49">
        <v>17887</v>
      </c>
      <c r="BC6" s="49">
        <v>19180</v>
      </c>
      <c r="BD6" s="49">
        <v>20852</v>
      </c>
      <c r="BE6" s="49">
        <v>22025</v>
      </c>
      <c r="BF6" s="49">
        <v>23247</v>
      </c>
      <c r="BG6" s="49">
        <v>24593</v>
      </c>
      <c r="BH6" s="49">
        <v>25733</v>
      </c>
      <c r="BI6" s="49">
        <v>27575</v>
      </c>
      <c r="BJ6" s="49">
        <v>29160</v>
      </c>
      <c r="BK6" s="49">
        <v>30357</v>
      </c>
      <c r="BL6" s="49">
        <v>31508</v>
      </c>
      <c r="BM6" s="49">
        <v>33059</v>
      </c>
      <c r="BN6" s="49">
        <v>35018</v>
      </c>
      <c r="BO6" s="49">
        <v>36934</v>
      </c>
      <c r="BP6" s="50">
        <v>39658</v>
      </c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</row>
    <row r="7" spans="1:190" x14ac:dyDescent="0.25">
      <c r="D7" s="48">
        <f>AVERAGE((M5:BP5))</f>
        <v>708.17857142857144</v>
      </c>
      <c r="E7" s="48">
        <f>SUM(M7:BP7)</f>
        <v>27067726.214285713</v>
      </c>
      <c r="F7" s="11"/>
      <c r="G7" s="11"/>
      <c r="H7" s="11"/>
      <c r="I7" s="11"/>
      <c r="J7" s="11"/>
      <c r="K7" s="11" t="s">
        <v>89</v>
      </c>
      <c r="L7" s="11"/>
      <c r="M7" s="37">
        <f>(M5-$D$7)^2</f>
        <v>498688.17474489799</v>
      </c>
      <c r="N7" s="37">
        <f t="shared" ref="N7:AS7" si="97">(N5-$D$7)^2</f>
        <v>500101.53188775515</v>
      </c>
      <c r="O7" s="37">
        <f t="shared" si="97"/>
        <v>501516.88903061225</v>
      </c>
      <c r="P7" s="37">
        <f t="shared" si="97"/>
        <v>500101.53188775515</v>
      </c>
      <c r="Q7" s="37">
        <f t="shared" si="97"/>
        <v>501516.88903061225</v>
      </c>
      <c r="R7" s="37">
        <f t="shared" si="97"/>
        <v>501516.88903061225</v>
      </c>
      <c r="S7" s="37">
        <f t="shared" si="97"/>
        <v>500101.53188775515</v>
      </c>
      <c r="T7" s="37">
        <f t="shared" si="97"/>
        <v>500101.53188775515</v>
      </c>
      <c r="U7" s="37">
        <f t="shared" si="97"/>
        <v>500101.53188775515</v>
      </c>
      <c r="V7" s="37">
        <f t="shared" si="97"/>
        <v>495867.46045918367</v>
      </c>
      <c r="W7" s="37">
        <f t="shared" si="97"/>
        <v>490250.03188775515</v>
      </c>
      <c r="X7" s="37">
        <f t="shared" si="97"/>
        <v>493054.74617346941</v>
      </c>
      <c r="Y7" s="37">
        <f t="shared" si="97"/>
        <v>501516.88903061225</v>
      </c>
      <c r="Z7" s="37">
        <f t="shared" si="97"/>
        <v>472214.38903061225</v>
      </c>
      <c r="AA7" s="37">
        <f t="shared" si="97"/>
        <v>476346.46045918367</v>
      </c>
      <c r="AB7" s="37">
        <f t="shared" si="97"/>
        <v>461283.53188775515</v>
      </c>
      <c r="AC7" s="37">
        <f t="shared" si="97"/>
        <v>484664.60331632657</v>
      </c>
      <c r="AD7" s="37">
        <f t="shared" si="97"/>
        <v>426642.24617346941</v>
      </c>
      <c r="AE7" s="37">
        <f t="shared" si="97"/>
        <v>501516.88903061225</v>
      </c>
      <c r="AF7" s="37">
        <f t="shared" si="97"/>
        <v>181628.17474489796</v>
      </c>
      <c r="AG7" s="37">
        <f t="shared" si="97"/>
        <v>319426.81760204083</v>
      </c>
      <c r="AH7" s="37">
        <f t="shared" si="97"/>
        <v>501516.88903061225</v>
      </c>
      <c r="AI7" s="37">
        <f t="shared" si="97"/>
        <v>59623.174744897966</v>
      </c>
      <c r="AJ7" s="37">
        <f t="shared" si="97"/>
        <v>501516.88903061225</v>
      </c>
      <c r="AK7" s="37">
        <f t="shared" si="97"/>
        <v>49363.317602040821</v>
      </c>
      <c r="AL7" s="37">
        <f t="shared" si="97"/>
        <v>143019.03188775512</v>
      </c>
      <c r="AM7" s="37">
        <f t="shared" si="97"/>
        <v>1237.5318877551031</v>
      </c>
      <c r="AN7" s="37">
        <f t="shared" si="97"/>
        <v>48478.603316326538</v>
      </c>
      <c r="AO7" s="37">
        <f t="shared" si="97"/>
        <v>59135.817602040821</v>
      </c>
      <c r="AP7" s="37">
        <f t="shared" si="97"/>
        <v>157467.24617346938</v>
      </c>
      <c r="AQ7" s="65">
        <f t="shared" si="97"/>
        <v>61097.246173469393</v>
      </c>
      <c r="AR7" s="37">
        <f t="shared" si="97"/>
        <v>52359.246173469379</v>
      </c>
      <c r="AS7" s="37">
        <f t="shared" si="97"/>
        <v>77184.746173469379</v>
      </c>
      <c r="AT7" s="37">
        <f>(AT5-$D$7)^2</f>
        <v>46.53188775510182</v>
      </c>
      <c r="AU7" s="37">
        <f>(AU5-$D$7)^2</f>
        <v>250822.10331632651</v>
      </c>
      <c r="AV7" s="37">
        <f>(AV5-$D$7)^2</f>
        <v>554758.96045918367</v>
      </c>
      <c r="AW7" s="37">
        <f t="shared" ref="AW7:AX7" si="98">(AW5-$D$7)^2</f>
        <v>36412.817602040814</v>
      </c>
      <c r="AX7" s="37">
        <f t="shared" si="98"/>
        <v>88697.603316326524</v>
      </c>
      <c r="AY7" s="37">
        <f t="shared" ref="AY7:BM7" si="99">(AY5-$D$7)^2</f>
        <v>335034.24617346935</v>
      </c>
      <c r="AZ7" s="37">
        <f t="shared" si="99"/>
        <v>673747.81760204083</v>
      </c>
      <c r="BA7" s="37">
        <f t="shared" si="99"/>
        <v>404268.88903061225</v>
      </c>
      <c r="BB7" s="37">
        <f t="shared" si="99"/>
        <v>572778.67474489799</v>
      </c>
      <c r="BC7" s="37">
        <f t="shared" si="99"/>
        <v>342016.10331632651</v>
      </c>
      <c r="BD7" s="37">
        <f t="shared" si="99"/>
        <v>928951.74617346935</v>
      </c>
      <c r="BE7" s="37">
        <f t="shared" si="99"/>
        <v>216058.96045918367</v>
      </c>
      <c r="BF7" s="37">
        <f t="shared" si="99"/>
        <v>264012.46045918367</v>
      </c>
      <c r="BG7" s="37">
        <f t="shared" si="99"/>
        <v>406816.17474489793</v>
      </c>
      <c r="BH7" s="37">
        <f t="shared" si="99"/>
        <v>186469.74617346938</v>
      </c>
      <c r="BI7" s="37">
        <f t="shared" si="99"/>
        <v>1285551.0318877548</v>
      </c>
      <c r="BJ7" s="37">
        <f t="shared" si="99"/>
        <v>768815.81760204083</v>
      </c>
      <c r="BK7" s="37">
        <f t="shared" si="99"/>
        <v>238946.38903061222</v>
      </c>
      <c r="BL7" s="37">
        <f t="shared" si="99"/>
        <v>196090.8176020408</v>
      </c>
      <c r="BM7" s="37">
        <f t="shared" si="99"/>
        <v>710347.96045918367</v>
      </c>
      <c r="BN7" s="37">
        <f t="shared" ref="BN7:BP7" si="100">(BN5-$D$7)^2</f>
        <v>1564554.2461734691</v>
      </c>
      <c r="BO7" s="37">
        <f t="shared" si="100"/>
        <v>1458832.6033163262</v>
      </c>
      <c r="BP7" s="37">
        <f t="shared" si="100"/>
        <v>4063536.0318877548</v>
      </c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</row>
    <row r="8" spans="1:190" x14ac:dyDescent="0.25">
      <c r="AQ8" s="66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</row>
    <row r="9" spans="1:190" x14ac:dyDescent="0.25">
      <c r="A9" s="14" t="str">
        <f>"Scenario-"&amp;D9</f>
        <v>Scenario-55000</v>
      </c>
      <c r="B9" s="29">
        <v>3.6470908396570316E-4</v>
      </c>
      <c r="C9" s="29">
        <v>0.11618572186659157</v>
      </c>
      <c r="D9" s="46">
        <v>55000</v>
      </c>
      <c r="E9" s="1">
        <f>+$B9*$D9</f>
        <v>20.058999618113674</v>
      </c>
      <c r="F9" s="4">
        <f>+$B9+$C9</f>
        <v>0.11655043095055727</v>
      </c>
      <c r="G9" s="12">
        <f>1/$F9*LN($C9/$B9)</f>
        <v>49.453658710524472</v>
      </c>
      <c r="H9" s="7">
        <f>+$D9*($B9+$C9)^2/(4*$C9)</f>
        <v>1607.598916865411</v>
      </c>
      <c r="I9" s="7">
        <f>+$D9*($C9-$B9)/(2*$C9)</f>
        <v>27413.677002234639</v>
      </c>
      <c r="J9" s="7">
        <f>(1/C9)*LN(F9/B9)</f>
        <v>49.635869569965898</v>
      </c>
      <c r="K9" s="3" t="s">
        <v>5</v>
      </c>
      <c r="L9" s="6">
        <f t="shared" ref="L9:AN9" si="101">+($D9*$F9^2/$B9)*(EXP(-$F9*L$4)/($C9/$B9*EXP(-$F9*L$4)+1)^2)</f>
        <v>20.058999618113678</v>
      </c>
      <c r="M9" s="6">
        <f t="shared" si="101"/>
        <v>22.521149973423402</v>
      </c>
      <c r="N9" s="6">
        <f t="shared" si="101"/>
        <v>25.283109531062532</v>
      </c>
      <c r="O9" s="6">
        <f t="shared" si="101"/>
        <v>28.380756472614266</v>
      </c>
      <c r="P9" s="6">
        <f t="shared" si="101"/>
        <v>31.854098295680721</v>
      </c>
      <c r="Q9" s="6">
        <f t="shared" si="101"/>
        <v>35.747703931939483</v>
      </c>
      <c r="R9" s="6">
        <f t="shared" si="101"/>
        <v>40.111169516402022</v>
      </c>
      <c r="S9" s="6">
        <f t="shared" si="101"/>
        <v>44.999617104410561</v>
      </c>
      <c r="T9" s="6">
        <f t="shared" si="101"/>
        <v>50.474224400761187</v>
      </c>
      <c r="U9" s="6">
        <f t="shared" si="101"/>
        <v>56.602781932586709</v>
      </c>
      <c r="V9" s="6">
        <f t="shared" si="101"/>
        <v>63.460271969924406</v>
      </c>
      <c r="W9" s="6">
        <f t="shared" si="101"/>
        <v>71.129460765107851</v>
      </c>
      <c r="X9" s="6">
        <f t="shared" si="101"/>
        <v>79.701492218022722</v>
      </c>
      <c r="Y9" s="6">
        <f t="shared" si="101"/>
        <v>89.276466737467871</v>
      </c>
      <c r="Z9" s="6">
        <f t="shared" si="101"/>
        <v>99.963983705719528</v>
      </c>
      <c r="AA9" s="6">
        <f t="shared" si="101"/>
        <v>111.8836194039326</v>
      </c>
      <c r="AB9" s="6">
        <f t="shared" si="101"/>
        <v>125.16530436403947</v>
      </c>
      <c r="AC9" s="6">
        <f t="shared" si="101"/>
        <v>139.9495547420677</v>
      </c>
      <c r="AD9" s="6">
        <f t="shared" si="101"/>
        <v>156.38750136605813</v>
      </c>
      <c r="AE9" s="6">
        <f t="shared" si="101"/>
        <v>174.64064758538578</v>
      </c>
      <c r="AF9" s="6">
        <f t="shared" si="101"/>
        <v>194.88027304987688</v>
      </c>
      <c r="AG9" s="6">
        <f t="shared" si="101"/>
        <v>217.28638537888713</v>
      </c>
      <c r="AH9" s="6">
        <f t="shared" si="101"/>
        <v>242.04610591539961</v>
      </c>
      <c r="AI9" s="6">
        <f t="shared" si="101"/>
        <v>269.35136034124702</v>
      </c>
      <c r="AJ9" s="6">
        <f t="shared" si="101"/>
        <v>299.39573128531708</v>
      </c>
      <c r="AK9" s="6">
        <f t="shared" si="101"/>
        <v>332.37032022560805</v>
      </c>
      <c r="AL9" s="6">
        <f t="shared" si="101"/>
        <v>368.45846273600222</v>
      </c>
      <c r="AM9" s="6">
        <f t="shared" si="101"/>
        <v>407.82914804601785</v>
      </c>
      <c r="AN9" s="6">
        <f t="shared" si="101"/>
        <v>450.62901539341391</v>
      </c>
      <c r="AO9" s="6">
        <f t="shared" ref="AO9:CZ9" si="102">+($D9*$F9^2/$B9)*(EXP(-$F9*AO$4)/($C9/$B9*EXP(-$F9*AO$4)+1)^2)</f>
        <v>496.97284092284866</v>
      </c>
      <c r="AP9" s="6">
        <f t="shared" si="102"/>
        <v>546.93249553648775</v>
      </c>
      <c r="AQ9" s="67">
        <f t="shared" si="102"/>
        <v>600.52445163948619</v>
      </c>
      <c r="AR9" s="6">
        <f>+($D9*$F9^2/$B9)*(EXP(-$F9*AR$4)/($C9/$B9*EXP(-$F9*AR$4)+1)^2)</f>
        <v>657.6960496219076</v>
      </c>
      <c r="AS9" s="6">
        <f t="shared" si="102"/>
        <v>718.31090530350514</v>
      </c>
      <c r="AT9" s="6">
        <f t="shared" si="102"/>
        <v>782.13404547829305</v>
      </c>
      <c r="AU9" s="6">
        <f t="shared" si="102"/>
        <v>848.8175920558989</v>
      </c>
      <c r="AV9" s="6">
        <f t="shared" si="102"/>
        <v>917.88805985914871</v>
      </c>
      <c r="AW9" s="6">
        <f t="shared" si="102"/>
        <v>988.73656288330756</v>
      </c>
      <c r="AX9" s="6">
        <f t="shared" si="102"/>
        <v>1060.6134025114302</v>
      </c>
      <c r="AY9" s="6">
        <f t="shared" si="102"/>
        <v>1132.6285938979272</v>
      </c>
      <c r="AZ9" s="6">
        <f t="shared" si="102"/>
        <v>1203.7598242576994</v>
      </c>
      <c r="BA9" s="6">
        <f t="shared" si="102"/>
        <v>1272.8690832877253</v>
      </c>
      <c r="BB9" s="6">
        <f t="shared" si="102"/>
        <v>1338.7287297132107</v>
      </c>
      <c r="BC9" s="6">
        <f t="shared" si="102"/>
        <v>1400.0570539941907</v>
      </c>
      <c r="BD9" s="6">
        <f t="shared" si="102"/>
        <v>1455.5624989065454</v>
      </c>
      <c r="BE9" s="6">
        <f t="shared" si="102"/>
        <v>1503.9946858025714</v>
      </c>
      <c r="BF9" s="6">
        <f t="shared" si="102"/>
        <v>1544.1993875501191</v>
      </c>
      <c r="BG9" s="6">
        <f t="shared" si="102"/>
        <v>1575.1737430385094</v>
      </c>
      <c r="BH9" s="6">
        <f t="shared" si="102"/>
        <v>1596.117482458196</v>
      </c>
      <c r="BI9" s="43">
        <f t="shared" si="102"/>
        <v>1606.4758602137099</v>
      </c>
      <c r="BJ9" s="6">
        <f t="shared" si="102"/>
        <v>1605.9704455615604</v>
      </c>
      <c r="BK9" s="6">
        <f t="shared" si="102"/>
        <v>1594.6148863391113</v>
      </c>
      <c r="BL9" s="6">
        <f t="shared" si="102"/>
        <v>1572.7141315095748</v>
      </c>
      <c r="BM9" s="6">
        <f t="shared" si="102"/>
        <v>1540.8471877822808</v>
      </c>
      <c r="BN9" s="6">
        <f t="shared" si="102"/>
        <v>1499.8350641081354</v>
      </c>
      <c r="BO9" s="6">
        <f t="shared" si="102"/>
        <v>1450.6968974728682</v>
      </c>
      <c r="BP9" s="6">
        <f t="shared" si="102"/>
        <v>1394.5981743303248</v>
      </c>
      <c r="BQ9" s="6">
        <f t="shared" si="102"/>
        <v>1332.7953656738143</v>
      </c>
      <c r="BR9" s="6">
        <f t="shared" si="102"/>
        <v>1266.5811751886374</v>
      </c>
      <c r="BS9" s="6">
        <f t="shared" si="102"/>
        <v>1197.2340382924904</v>
      </c>
      <c r="BT9" s="6">
        <f t="shared" si="102"/>
        <v>1125.9746420194742</v>
      </c>
      <c r="BU9" s="6">
        <f t="shared" si="102"/>
        <v>1053.931222106846</v>
      </c>
      <c r="BV9" s="6">
        <f t="shared" si="102"/>
        <v>982.11438590428475</v>
      </c>
      <c r="BW9" s="6">
        <f t="shared" si="102"/>
        <v>911.40132682183969</v>
      </c>
      <c r="BX9" s="6">
        <f t="shared" si="102"/>
        <v>842.52861243892369</v>
      </c>
      <c r="BY9" s="6">
        <f t="shared" si="102"/>
        <v>776.0922735162867</v>
      </c>
      <c r="BZ9" s="6">
        <f t="shared" si="102"/>
        <v>712.55368698648419</v>
      </c>
      <c r="CA9" s="6">
        <f t="shared" si="102"/>
        <v>652.24969903005956</v>
      </c>
      <c r="CB9" s="6">
        <f t="shared" si="102"/>
        <v>595.40552800650767</v>
      </c>
      <c r="CC9" s="6">
        <f t="shared" si="102"/>
        <v>542.14917220804352</v>
      </c>
      <c r="CD9" s="6">
        <f t="shared" si="102"/>
        <v>492.52627989454174</v>
      </c>
      <c r="CE9" s="6">
        <f t="shared" si="102"/>
        <v>446.51468352854653</v>
      </c>
      <c r="CF9" s="6">
        <f t="shared" si="102"/>
        <v>404.0380314892497</v>
      </c>
      <c r="CG9" s="6">
        <f t="shared" si="102"/>
        <v>364.97815339263997</v>
      </c>
      <c r="CH9" s="6">
        <f t="shared" si="102"/>
        <v>329.18596206124374</v>
      </c>
      <c r="CI9" s="6">
        <f t="shared" si="102"/>
        <v>296.49082467127545</v>
      </c>
      <c r="CJ9" s="6">
        <f t="shared" si="102"/>
        <v>266.70843006723686</v>
      </c>
      <c r="CK9" s="6">
        <f t="shared" si="102"/>
        <v>239.64724329578488</v>
      </c>
      <c r="CL9" s="6">
        <f t="shared" si="102"/>
        <v>215.11367761999603</v>
      </c>
      <c r="CM9" s="6">
        <f t="shared" si="102"/>
        <v>192.9161342267804</v>
      </c>
      <c r="CN9" s="6">
        <f t="shared" si="102"/>
        <v>172.86806564172369</v>
      </c>
      <c r="CO9" s="6">
        <f t="shared" si="102"/>
        <v>154.79021486787585</v>
      </c>
      <c r="CP9" s="6">
        <f t="shared" si="102"/>
        <v>138.51217197617109</v>
      </c>
      <c r="CQ9" s="6">
        <f t="shared" si="102"/>
        <v>123.87337599098035</v>
      </c>
      <c r="CR9" s="6">
        <f t="shared" si="102"/>
        <v>110.72367441152613</v>
      </c>
      <c r="CS9" s="6">
        <f t="shared" si="102"/>
        <v>98.923536966919585</v>
      </c>
      <c r="CT9" s="6">
        <f t="shared" si="102"/>
        <v>88.344005123504147</v>
      </c>
      <c r="CU9" s="6">
        <f t="shared" si="102"/>
        <v>78.866444991940924</v>
      </c>
      <c r="CV9" s="6">
        <f t="shared" si="102"/>
        <v>70.382158899571834</v>
      </c>
      <c r="CW9" s="6">
        <f t="shared" si="102"/>
        <v>62.791900099542488</v>
      </c>
      <c r="CX9" s="6">
        <f t="shared" si="102"/>
        <v>56.005325859251592</v>
      </c>
      <c r="CY9" s="6">
        <f t="shared" si="102"/>
        <v>49.940416409331078</v>
      </c>
      <c r="CZ9" s="6">
        <f t="shared" si="102"/>
        <v>44.522880801568199</v>
      </c>
      <c r="DA9" s="6">
        <f t="shared" ref="DA9:DP9" si="103">+($D9*$F9^2/$B9)*(EXP(-$F9*DA$4)/($C9/$B9*EXP(-$F9*DA$4)+1)^2)</f>
        <v>39.685565462852885</v>
      </c>
      <c r="DB9" s="6">
        <f t="shared" si="103"/>
        <v>35.367876982621318</v>
      </c>
      <c r="DC9" s="6">
        <f t="shared" si="103"/>
        <v>31.515227280675319</v>
      </c>
      <c r="DD9" s="6">
        <f t="shared" si="103"/>
        <v>28.078506630614452</v>
      </c>
      <c r="DE9" s="6">
        <f t="shared" si="103"/>
        <v>25.013587936666138</v>
      </c>
      <c r="DF9" s="6">
        <f t="shared" si="103"/>
        <v>22.280864069805542</v>
      </c>
      <c r="DG9" s="6">
        <f t="shared" si="103"/>
        <v>19.844818869792739</v>
      </c>
      <c r="DH9" s="6">
        <f t="shared" si="103"/>
        <v>17.673631534786267</v>
      </c>
      <c r="DI9" s="6">
        <f t="shared" si="103"/>
        <v>15.738813484309354</v>
      </c>
      <c r="DJ9" s="6">
        <f t="shared" si="103"/>
        <v>14.014876340836556</v>
      </c>
      <c r="DK9" s="6">
        <f t="shared" si="103"/>
        <v>12.479029386327039</v>
      </c>
      <c r="DL9" s="6">
        <f t="shared" si="103"/>
        <v>11.110904677243257</v>
      </c>
      <c r="DM9" s="6">
        <f t="shared" si="103"/>
        <v>9.8923079165663843</v>
      </c>
      <c r="DN9" s="6">
        <f t="shared" si="103"/>
        <v>8.8069931614833035</v>
      </c>
      <c r="DO9" s="6">
        <f t="shared" si="103"/>
        <v>7.8404594729733548</v>
      </c>
      <c r="DP9" s="6">
        <f t="shared" si="103"/>
        <v>6.9797676745534547</v>
      </c>
      <c r="DQ9" s="6">
        <f>+($D9*$F9^2/$B9)*(EXP(-$F9*DQ$4)/($C9/$B9*EXP(-$F9*DQ$4)+1)^2)</f>
        <v>6.2133754711712799</v>
      </c>
      <c r="DR9" s="6">
        <f>+($D9*$F9^2/$B9)*(EXP(-$F9*DR$4)/($C9/$B9*EXP(-$F9*DR$4)+1)^2)</f>
        <v>5.5309892774080538</v>
      </c>
      <c r="DS9" s="6">
        <f>+($D9*$F9^2/$B9)*(EXP(-$F9*DS$4)/($C9/$B9*EXP(-$F9*DS$4)+1)^2)</f>
        <v>4.9234312105097153</v>
      </c>
      <c r="DT9" s="6">
        <f t="shared" ref="DT9:GE9" si="104">+($D9*$F9^2/$B9)*(EXP(-$F9*DT$4)/($C9/$B9*EXP(-$F9*DT$4)+1)^2)</f>
        <v>4.3825198136379209</v>
      </c>
      <c r="DU9" s="6">
        <f t="shared" si="104"/>
        <v>3.9009631846959474</v>
      </c>
      <c r="DV9" s="6">
        <f t="shared" si="104"/>
        <v>3.4722632936865709</v>
      </c>
      <c r="DW9" s="6">
        <f t="shared" si="104"/>
        <v>3.0906303750981206</v>
      </c>
      <c r="DX9" s="6">
        <f t="shared" si="104"/>
        <v>2.7509063801662874</v>
      </c>
      <c r="DY9" s="6">
        <f t="shared" si="104"/>
        <v>2.4484965663356921</v>
      </c>
      <c r="DZ9" s="6">
        <f t="shared" si="104"/>
        <v>2.1793083874871195</v>
      </c>
      <c r="EA9" s="6">
        <f t="shared" si="104"/>
        <v>1.9396969283864942</v>
      </c>
      <c r="EB9" s="6">
        <f t="shared" si="104"/>
        <v>1.7264162004078818</v>
      </c>
      <c r="EC9" s="6">
        <f t="shared" si="104"/>
        <v>1.5365756830666366</v>
      </c>
      <c r="ED9" s="6">
        <f t="shared" si="104"/>
        <v>1.3676015575358953</v>
      </c>
      <c r="EE9" s="6">
        <f t="shared" si="104"/>
        <v>1.2172021344287547</v>
      </c>
      <c r="EF9" s="6">
        <f t="shared" si="104"/>
        <v>1.0833370290604996</v>
      </c>
      <c r="EG9" s="6">
        <f t="shared" si="104"/>
        <v>0.96418968352431489</v>
      </c>
      <c r="EH9" s="6">
        <f t="shared" si="104"/>
        <v>0.85814287658678556</v>
      </c>
      <c r="EI9" s="6">
        <f t="shared" si="104"/>
        <v>0.76375689999569751</v>
      </c>
      <c r="EJ9" s="6">
        <f t="shared" si="104"/>
        <v>0.67975011363897553</v>
      </c>
      <c r="EK9" s="6">
        <f t="shared" si="104"/>
        <v>0.60498162242981812</v>
      </c>
      <c r="EL9" s="6">
        <f t="shared" si="104"/>
        <v>0.53843584512947906</v>
      </c>
      <c r="EM9" s="6">
        <f t="shared" si="104"/>
        <v>0.47920876984536587</v>
      </c>
      <c r="EN9" s="6">
        <f t="shared" si="104"/>
        <v>0.42649571292639471</v>
      </c>
      <c r="EO9" s="6">
        <f t="shared" si="104"/>
        <v>0.37958041766723416</v>
      </c>
      <c r="EP9" s="6">
        <f t="shared" si="104"/>
        <v>0.33782534685484955</v>
      </c>
      <c r="EQ9" s="6">
        <f t="shared" si="104"/>
        <v>0.30066303895179275</v>
      </c>
      <c r="ER9" s="6">
        <f t="shared" si="104"/>
        <v>0.26758841179952197</v>
      </c>
      <c r="ES9" s="6">
        <f t="shared" si="104"/>
        <v>0.23815191031281951</v>
      </c>
      <c r="ET9" s="6">
        <f t="shared" si="104"/>
        <v>0.21195340587811093</v>
      </c>
      <c r="EU9" s="6">
        <f t="shared" si="104"/>
        <v>0.18863676520419737</v>
      </c>
      <c r="EV9" s="6">
        <f t="shared" si="104"/>
        <v>0.16788501532989014</v>
      </c>
      <c r="EW9" s="6">
        <f t="shared" si="104"/>
        <v>0.14941603948304416</v>
      </c>
      <c r="EX9" s="6">
        <f t="shared" si="104"/>
        <v>0.13297874561173628</v>
      </c>
      <c r="EY9" s="6">
        <f t="shared" si="104"/>
        <v>0.11834965576273128</v>
      </c>
      <c r="EZ9" s="6">
        <f t="shared" si="104"/>
        <v>0.10532987014727967</v>
      </c>
      <c r="FA9" s="6">
        <f t="shared" si="104"/>
        <v>9.3742364783582555E-2</v>
      </c>
      <c r="FB9" s="6">
        <f t="shared" si="104"/>
        <v>8.3429586105074172E-2</v>
      </c>
      <c r="FC9" s="6">
        <f t="shared" si="104"/>
        <v>7.4251309933216325E-2</v>
      </c>
      <c r="FD9" s="6">
        <f t="shared" si="104"/>
        <v>6.6082735785712804E-2</v>
      </c>
      <c r="FE9" s="6">
        <f t="shared" si="104"/>
        <v>5.8812790673266599E-2</v>
      </c>
      <c r="FF9" s="6">
        <f t="shared" si="104"/>
        <v>5.2342619372498497E-2</v>
      </c>
      <c r="FG9" s="43">
        <f t="shared" si="104"/>
        <v>4.6584240687184607E-2</v>
      </c>
      <c r="FH9" s="6">
        <f t="shared" si="104"/>
        <v>4.1459351458262454E-2</v>
      </c>
      <c r="FI9" s="6">
        <f t="shared" si="104"/>
        <v>3.6898262085180239E-2</v>
      </c>
      <c r="FJ9" s="6">
        <f t="shared" si="104"/>
        <v>3.283894910396172E-2</v>
      </c>
      <c r="FK9" s="6">
        <f t="shared" si="104"/>
        <v>2.922621195476072E-2</v>
      </c>
      <c r="FL9" s="6">
        <f t="shared" si="104"/>
        <v>2.6010922485031559E-2</v>
      </c>
      <c r="FM9" s="6">
        <f t="shared" si="104"/>
        <v>2.3149356992767121E-2</v>
      </c>
      <c r="FN9" s="6">
        <f t="shared" si="104"/>
        <v>2.0602601734516359E-2</v>
      </c>
      <c r="FO9" s="6">
        <f t="shared" si="104"/>
        <v>1.8336023820198315E-2</v>
      </c>
      <c r="FP9" s="6">
        <f t="shared" si="104"/>
        <v>1.6318800304548298E-2</v>
      </c>
      <c r="FQ9" s="6">
        <f t="shared" si="104"/>
        <v>1.4523499075359637E-2</v>
      </c>
      <c r="FR9" s="6">
        <f t="shared" si="104"/>
        <v>1.2925705842209347E-2</v>
      </c>
      <c r="FS9" s="6">
        <f t="shared" si="104"/>
        <v>1.1503692155597541E-2</v>
      </c>
      <c r="FT9" s="6">
        <f t="shared" si="104"/>
        <v>1.0238119943867106E-2</v>
      </c>
      <c r="FU9" s="6">
        <f t="shared" si="104"/>
        <v>9.111778551452213E-3</v>
      </c>
      <c r="FV9" s="6">
        <f t="shared" si="104"/>
        <v>8.1093507036564452E-3</v>
      </c>
      <c r="FW9" s="6">
        <f t="shared" si="104"/>
        <v>7.2172042162692712E-3</v>
      </c>
      <c r="FX9" s="6">
        <f t="shared" si="104"/>
        <v>6.4232066182277944E-3</v>
      </c>
      <c r="FY9" s="6">
        <f t="shared" si="104"/>
        <v>5.7165601669604922E-3</v>
      </c>
      <c r="FZ9" s="6">
        <f t="shared" si="104"/>
        <v>5.0876550132422892E-3</v>
      </c>
      <c r="GA9" s="6">
        <f t="shared" si="104"/>
        <v>4.5279385191042349E-3</v>
      </c>
      <c r="GB9" s="6">
        <f t="shared" si="104"/>
        <v>4.02979895192721E-3</v>
      </c>
      <c r="GC9" s="6">
        <f t="shared" si="104"/>
        <v>3.5864619732886797E-3</v>
      </c>
      <c r="GD9" s="6">
        <f t="shared" si="104"/>
        <v>3.1918985150786337E-3</v>
      </c>
      <c r="GE9" s="6">
        <f t="shared" si="104"/>
        <v>2.8407427902182509E-3</v>
      </c>
      <c r="GF9" s="6">
        <f t="shared" ref="GF9:GH9" si="105">+($D9*$F9^2/$B9)*(EXP(-$F9*GF$4)/($C9/$B9*EXP(-$F9*GF$4)+1)^2)</f>
        <v>2.5282193231055388E-3</v>
      </c>
      <c r="GG9" s="6">
        <f t="shared" si="105"/>
        <v>2.2500780075483066E-3</v>
      </c>
      <c r="GH9" s="6">
        <f t="shared" si="105"/>
        <v>2.0025363090926131E-3</v>
      </c>
    </row>
    <row r="10" spans="1:190" x14ac:dyDescent="0.25">
      <c r="A10" s="27" t="str">
        <f>+"Cum " &amp;A9</f>
        <v>Cum Scenario-55000</v>
      </c>
      <c r="B10" s="9"/>
      <c r="D10" s="38" t="str">
        <f>"SSR"&amp;D9</f>
        <v>SSR55000</v>
      </c>
      <c r="E10" s="39" t="s">
        <v>92</v>
      </c>
      <c r="G10" s="8"/>
      <c r="H10" s="7"/>
      <c r="J10" s="7"/>
      <c r="K10" s="3" t="s">
        <v>4</v>
      </c>
      <c r="L10" s="7"/>
      <c r="M10" s="8">
        <f>+L10+(L9+M9)/2</f>
        <v>21.29007479576854</v>
      </c>
      <c r="N10" s="8">
        <f t="shared" ref="N10:AF10" si="106">+M10+(M9+N9)/2</f>
        <v>45.192204548011503</v>
      </c>
      <c r="O10" s="8">
        <f t="shared" si="106"/>
        <v>72.024137549849911</v>
      </c>
      <c r="P10" s="8">
        <f t="shared" si="106"/>
        <v>102.1415649339974</v>
      </c>
      <c r="Q10" s="8">
        <f t="shared" si="106"/>
        <v>135.9424660478075</v>
      </c>
      <c r="R10" s="8">
        <f t="shared" si="106"/>
        <v>173.87190277197826</v>
      </c>
      <c r="S10" s="8">
        <f t="shared" si="106"/>
        <v>216.42729608238454</v>
      </c>
      <c r="T10" s="8">
        <f t="shared" si="106"/>
        <v>264.16421683497043</v>
      </c>
      <c r="U10" s="8">
        <f t="shared" si="106"/>
        <v>317.70272000164437</v>
      </c>
      <c r="V10" s="8">
        <f t="shared" si="106"/>
        <v>377.73424695289992</v>
      </c>
      <c r="W10" s="8">
        <f t="shared" si="106"/>
        <v>445.02911332041606</v>
      </c>
      <c r="X10" s="8">
        <f t="shared" si="106"/>
        <v>520.44458981198136</v>
      </c>
      <c r="Y10" s="8">
        <f t="shared" si="106"/>
        <v>604.93356928972662</v>
      </c>
      <c r="Z10" s="8">
        <f t="shared" si="106"/>
        <v>699.55379451132035</v>
      </c>
      <c r="AA10" s="8">
        <f t="shared" si="106"/>
        <v>805.47759606614636</v>
      </c>
      <c r="AB10" s="8">
        <f t="shared" si="106"/>
        <v>924.00205795013244</v>
      </c>
      <c r="AC10" s="8">
        <f t="shared" si="106"/>
        <v>1056.5594875031861</v>
      </c>
      <c r="AD10" s="8">
        <f t="shared" si="106"/>
        <v>1204.7280155572489</v>
      </c>
      <c r="AE10" s="8">
        <f t="shared" si="106"/>
        <v>1370.2420900329707</v>
      </c>
      <c r="AF10" s="8">
        <f t="shared" si="106"/>
        <v>1555.0025503506022</v>
      </c>
      <c r="AG10" s="8">
        <f t="shared" ref="AG10" si="107">+AF10+(AF9+AG9)/2</f>
        <v>1761.0858795649842</v>
      </c>
      <c r="AH10" s="8">
        <f t="shared" ref="AH10" si="108">+AG10+(AG9+AH9)/2</f>
        <v>1990.7521252121276</v>
      </c>
      <c r="AI10" s="8">
        <f t="shared" ref="AI10" si="109">+AH10+(AH9+AI9)/2</f>
        <v>2246.4508583404508</v>
      </c>
      <c r="AJ10" s="8">
        <f t="shared" ref="AJ10" si="110">+AI10+(AI9+AJ9)/2</f>
        <v>2530.8244041537328</v>
      </c>
      <c r="AK10" s="8">
        <f t="shared" ref="AK10" si="111">+AJ10+(AJ9+AK9)/2</f>
        <v>2846.7074299091955</v>
      </c>
      <c r="AL10" s="8">
        <f t="shared" ref="AL10" si="112">+AK10+(AK9+AL9)/2</f>
        <v>3197.1218213900006</v>
      </c>
      <c r="AM10" s="8">
        <f t="shared" ref="AM10" si="113">+AL10+(AL9+AM9)/2</f>
        <v>3585.2656267810107</v>
      </c>
      <c r="AN10" s="8">
        <f t="shared" ref="AN10" si="114">+AM10+(AM9+AN9)/2</f>
        <v>4014.4947085007266</v>
      </c>
      <c r="AO10" s="8">
        <f t="shared" ref="AO10" si="115">+AN10+(AN9+AO9)/2</f>
        <v>4488.2956366588578</v>
      </c>
      <c r="AP10" s="8">
        <f t="shared" ref="AP10" si="116">+AO10+(AO9+AP9)/2</f>
        <v>5010.248304888526</v>
      </c>
      <c r="AQ10" s="68">
        <f t="shared" ref="AQ10" si="117">+AP10+(AP9+AQ9)/2</f>
        <v>5583.9767784765127</v>
      </c>
      <c r="AR10" s="8">
        <f t="shared" ref="AR10" si="118">+AQ10+(AQ9+AR9)/2</f>
        <v>6213.0870291072097</v>
      </c>
      <c r="AS10" s="8">
        <f t="shared" ref="AS10" si="119">+AR10+(AR9+AS9)/2</f>
        <v>6901.0905065699162</v>
      </c>
      <c r="AT10" s="8">
        <f t="shared" ref="AT10" si="120">+AS10+(AS9+AT9)/2</f>
        <v>7651.3129819608148</v>
      </c>
      <c r="AU10" s="8">
        <f t="shared" ref="AU10" si="121">+AT10+(AT9+AU9)/2</f>
        <v>8466.7888007279107</v>
      </c>
      <c r="AV10" s="8">
        <f t="shared" ref="AV10" si="122">+AU10+(AU9+AV9)/2</f>
        <v>9350.1416266854339</v>
      </c>
      <c r="AW10" s="8">
        <f t="shared" ref="AW10" si="123">+AV10+(AV9+AW9)/2</f>
        <v>10303.453938056662</v>
      </c>
      <c r="AX10" s="8">
        <f t="shared" ref="AX10" si="124">+AW10+(AW9+AX9)/2</f>
        <v>11328.12892075403</v>
      </c>
      <c r="AY10" s="8">
        <f t="shared" ref="AY10" si="125">+AX10+(AX9+AY9)/2</f>
        <v>12424.749918958709</v>
      </c>
      <c r="AZ10" s="8">
        <f t="shared" ref="AZ10" si="126">+AY10+(AY9+AZ9)/2</f>
        <v>13592.944128036523</v>
      </c>
      <c r="BA10" s="8">
        <f t="shared" ref="BA10" si="127">+AZ10+(AZ9+BA9)/2</f>
        <v>14831.258581809236</v>
      </c>
      <c r="BB10" s="8">
        <f t="shared" ref="BB10" si="128">+BA10+(BA9+BB9)/2</f>
        <v>16137.057488309703</v>
      </c>
      <c r="BC10" s="8">
        <f t="shared" ref="BC10" si="129">+BB10+(BB9+BC9)/2</f>
        <v>17506.450380163405</v>
      </c>
      <c r="BD10" s="8">
        <f t="shared" ref="BD10" si="130">+BC10+(BC9+BD9)/2</f>
        <v>18934.260156613775</v>
      </c>
      <c r="BE10" s="8">
        <f t="shared" ref="BE10" si="131">+BD10+(BD9+BE9)/2</f>
        <v>20414.038748968334</v>
      </c>
      <c r="BF10" s="8">
        <f t="shared" ref="BF10" si="132">+BE10+(BE9+BF9)/2</f>
        <v>21938.135785644681</v>
      </c>
      <c r="BG10" s="8">
        <f t="shared" ref="BG10" si="133">+BF10+(BF9+BG9)/2</f>
        <v>23497.822350938994</v>
      </c>
      <c r="BH10" s="8">
        <f t="shared" ref="BH10" si="134">+BG10+(BG9+BH9)/2</f>
        <v>25083.467963687348</v>
      </c>
      <c r="BI10" s="8">
        <f t="shared" ref="BI10" si="135">+BH10+(BH9+BI9)/2</f>
        <v>26684.764635023301</v>
      </c>
      <c r="BJ10" s="8">
        <f t="shared" ref="BJ10" si="136">+BI10+(BI9+BJ9)/2</f>
        <v>28290.987787910937</v>
      </c>
      <c r="BK10" s="8">
        <f t="shared" ref="BK10" si="137">+BJ10+(BJ9+BK9)/2</f>
        <v>29891.280453861273</v>
      </c>
      <c r="BL10" s="8">
        <f t="shared" ref="BL10" si="138">+BK10+(BK9+BL9)/2</f>
        <v>31474.944962785616</v>
      </c>
      <c r="BM10" s="8">
        <f t="shared" ref="BM10" si="139">+BL10+(BL9+BM9)/2</f>
        <v>33031.725622431542</v>
      </c>
      <c r="BN10" s="8">
        <f t="shared" ref="BN10" si="140">+BM10+(BM9+BN9)/2</f>
        <v>34552.066748376754</v>
      </c>
      <c r="BO10" s="8">
        <f t="shared" ref="BO10" si="141">+BN10+(BN9+BO9)/2</f>
        <v>36027.332729167254</v>
      </c>
      <c r="BP10" s="8">
        <f t="shared" ref="BP10" si="142">+BO10+(BO9+BP9)/2</f>
        <v>37449.980265068851</v>
      </c>
      <c r="BQ10" s="8">
        <f t="shared" ref="BQ10" si="143">+BP10+(BP9+BQ9)/2</f>
        <v>38813.677035070919</v>
      </c>
      <c r="BR10" s="8">
        <f t="shared" ref="BR10" si="144">+BQ10+(BQ9+BR9)/2</f>
        <v>40113.365305502142</v>
      </c>
      <c r="BS10" s="8">
        <f t="shared" ref="BS10" si="145">+BR10+(BR9+BS9)/2</f>
        <v>41345.272912242704</v>
      </c>
      <c r="BT10" s="8">
        <f t="shared" ref="BT10" si="146">+BS10+(BS9+BT9)/2</f>
        <v>42506.877252398685</v>
      </c>
      <c r="BU10" s="8">
        <f t="shared" ref="BU10" si="147">+BT10+(BT9+BU9)/2</f>
        <v>43596.830184461847</v>
      </c>
      <c r="BV10" s="8">
        <f t="shared" ref="BV10" si="148">+BU10+(BU9+BV9)/2</f>
        <v>44614.852988467414</v>
      </c>
      <c r="BW10" s="8">
        <f t="shared" ref="BW10" si="149">+BV10+(BV9+BW9)/2</f>
        <v>45561.610844830473</v>
      </c>
      <c r="BX10" s="8">
        <f t="shared" ref="BX10" si="150">+BW10+(BW9+BX9)/2</f>
        <v>46438.575814460855</v>
      </c>
      <c r="BY10" s="8">
        <f t="shared" ref="BY10" si="151">+BX10+(BX9+BY9)/2</f>
        <v>47247.886257438462</v>
      </c>
      <c r="BZ10" s="8">
        <f t="shared" ref="BZ10" si="152">+BY10+(BY9+BZ9)/2</f>
        <v>47992.209237689851</v>
      </c>
      <c r="CA10" s="8">
        <f t="shared" ref="CA10" si="153">+BZ10+(BZ9+CA9)/2</f>
        <v>48674.610930698123</v>
      </c>
      <c r="CB10" s="8">
        <f t="shared" ref="CB10" si="154">+CA10+(CA9+CB9)/2</f>
        <v>49298.438544216406</v>
      </c>
      <c r="CC10" s="8">
        <f t="shared" ref="CC10" si="155">+CB10+(CB9+CC9)/2</f>
        <v>49867.215894323679</v>
      </c>
      <c r="CD10" s="8">
        <f t="shared" ref="CD10" si="156">+CC10+(CC9+CD9)/2</f>
        <v>50384.553620374973</v>
      </c>
      <c r="CE10" s="8">
        <f t="shared" ref="CE10" si="157">+CD10+(CD9+CE9)/2</f>
        <v>50854.074102086517</v>
      </c>
      <c r="CF10" s="8">
        <f t="shared" ref="CF10" si="158">+CE10+(CE9+CF9)/2</f>
        <v>51279.350459595415</v>
      </c>
      <c r="CG10" s="8">
        <f t="shared" ref="CG10" si="159">+CF10+(CF9+CG9)/2</f>
        <v>51663.858552036356</v>
      </c>
      <c r="CH10" s="8">
        <f t="shared" ref="CH10" si="160">+CG10+(CG9+CH9)/2</f>
        <v>52010.940609763296</v>
      </c>
      <c r="CI10" s="8">
        <f t="shared" ref="CI10" si="161">+CH10+(CH9+CI9)/2</f>
        <v>52323.779003129559</v>
      </c>
      <c r="CJ10" s="8">
        <f t="shared" ref="CJ10" si="162">+CI10+(CI9+CJ9)/2</f>
        <v>52605.378630498817</v>
      </c>
      <c r="CK10" s="8">
        <f t="shared" ref="CK10" si="163">+CJ10+(CJ9+CK9)/2</f>
        <v>52858.556467180329</v>
      </c>
      <c r="CL10" s="8">
        <f t="shared" ref="CL10" si="164">+CK10+(CK9+CL9)/2</f>
        <v>53085.93692763822</v>
      </c>
      <c r="CM10" s="8">
        <f t="shared" ref="CM10:DN10" si="165">+CL10+(CL9+CM9)/2</f>
        <v>53289.951833561609</v>
      </c>
      <c r="CN10" s="8">
        <f t="shared" si="165"/>
        <v>53472.84393349586</v>
      </c>
      <c r="CO10" s="8">
        <f t="shared" si="165"/>
        <v>53636.673073750659</v>
      </c>
      <c r="CP10" s="8">
        <f t="shared" si="165"/>
        <v>53783.324267172684</v>
      </c>
      <c r="CQ10" s="8">
        <f t="shared" si="165"/>
        <v>53914.517041156258</v>
      </c>
      <c r="CR10" s="8">
        <f t="shared" si="165"/>
        <v>54031.815566357509</v>
      </c>
      <c r="CS10" s="8">
        <f t="shared" si="165"/>
        <v>54136.639172046729</v>
      </c>
      <c r="CT10" s="8">
        <f t="shared" si="165"/>
        <v>54230.272943091943</v>
      </c>
      <c r="CU10" s="8">
        <f t="shared" si="165"/>
        <v>54313.878168149662</v>
      </c>
      <c r="CV10" s="8">
        <f t="shared" si="165"/>
        <v>54388.502470095416</v>
      </c>
      <c r="CW10" s="8">
        <f t="shared" si="165"/>
        <v>54455.089499594971</v>
      </c>
      <c r="CX10" s="8">
        <f t="shared" si="165"/>
        <v>54514.48811257437</v>
      </c>
      <c r="CY10" s="8">
        <f t="shared" si="165"/>
        <v>54567.460983708661</v>
      </c>
      <c r="CZ10" s="8">
        <f t="shared" si="165"/>
        <v>54614.692632314109</v>
      </c>
      <c r="DA10" s="8">
        <f t="shared" si="165"/>
        <v>54656.796855446322</v>
      </c>
      <c r="DB10" s="8">
        <f t="shared" si="165"/>
        <v>54694.323576669056</v>
      </c>
      <c r="DC10" s="8">
        <f t="shared" si="165"/>
        <v>54727.765128800704</v>
      </c>
      <c r="DD10" s="8">
        <f t="shared" si="165"/>
        <v>54757.561995756347</v>
      </c>
      <c r="DE10" s="8">
        <f t="shared" si="165"/>
        <v>54784.108043039989</v>
      </c>
      <c r="DF10" s="8">
        <f t="shared" si="165"/>
        <v>54807.755269043228</v>
      </c>
      <c r="DG10" s="8">
        <f t="shared" si="165"/>
        <v>54828.818110513028</v>
      </c>
      <c r="DH10" s="8">
        <f t="shared" si="165"/>
        <v>54847.577335715316</v>
      </c>
      <c r="DI10" s="8">
        <f t="shared" si="165"/>
        <v>54864.283558224866</v>
      </c>
      <c r="DJ10" s="8">
        <f t="shared" si="165"/>
        <v>54879.160403137437</v>
      </c>
      <c r="DK10" s="8">
        <f t="shared" si="165"/>
        <v>54892.407356001022</v>
      </c>
      <c r="DL10" s="8">
        <f t="shared" si="165"/>
        <v>54904.202323032805</v>
      </c>
      <c r="DM10" s="8">
        <f t="shared" si="165"/>
        <v>54914.703929329713</v>
      </c>
      <c r="DN10" s="8">
        <f t="shared" si="165"/>
        <v>54924.053579868734</v>
      </c>
      <c r="DO10" s="8">
        <f t="shared" ref="DO10" si="166">+DN10+(DN9+DO9)/2</f>
        <v>54932.377306185961</v>
      </c>
      <c r="DP10" s="8">
        <f t="shared" ref="DP10" si="167">+DO10+(DO9+DP9)/2</f>
        <v>54939.787419759727</v>
      </c>
      <c r="DQ10" s="8">
        <f>+DP10+(DP9+DQ9)/2</f>
        <v>54946.383991332586</v>
      </c>
      <c r="DR10" s="8">
        <f>+DQ10+(DQ9+DR9)/2</f>
        <v>54952.256173706875</v>
      </c>
      <c r="DS10" s="8">
        <f>+DR10+(DR9+DS9)/2</f>
        <v>54957.483383950836</v>
      </c>
      <c r="DT10" s="8">
        <f t="shared" ref="DT10:DU10" si="168">+DS10+(DS9+DT9)/2</f>
        <v>54962.136359462907</v>
      </c>
      <c r="DU10" s="8">
        <f t="shared" si="168"/>
        <v>54966.278100962074</v>
      </c>
      <c r="DV10" s="8">
        <f t="shared" ref="DV10" si="169">+DU10+(DU9+DV9)/2</f>
        <v>54969.964714201262</v>
      </c>
      <c r="DW10" s="8">
        <f t="shared" ref="DW10" si="170">+DV10+(DV9+DW9)/2</f>
        <v>54973.246161035655</v>
      </c>
      <c r="DX10" s="8">
        <f t="shared" ref="DX10" si="171">+DW10+(DW9+DX9)/2</f>
        <v>54976.166929413288</v>
      </c>
      <c r="DY10" s="8">
        <f t="shared" ref="DY10" si="172">+DX10+(DX9+DY9)/2</f>
        <v>54978.766630886537</v>
      </c>
      <c r="DZ10" s="8">
        <f t="shared" ref="DZ10" si="173">+DY10+(DY9+DZ9)/2</f>
        <v>54981.080533363449</v>
      </c>
      <c r="EA10" s="8">
        <f t="shared" ref="EA10" si="174">+DZ10+(DZ9+EA9)/2</f>
        <v>54983.140036021388</v>
      </c>
      <c r="EB10" s="8">
        <f t="shared" ref="EB10" si="175">+EA10+(EA9+EB9)/2</f>
        <v>54984.973092585788</v>
      </c>
      <c r="EC10" s="8">
        <f t="shared" ref="EC10" si="176">+EB10+(EB9+EC9)/2</f>
        <v>54986.604588527523</v>
      </c>
      <c r="ED10" s="8">
        <f t="shared" ref="ED10" si="177">+EC10+(EC9+ED9)/2</f>
        <v>54988.056677147826</v>
      </c>
      <c r="EE10" s="8">
        <f t="shared" ref="EE10" si="178">+ED10+(ED9+EE9)/2</f>
        <v>54989.349078993808</v>
      </c>
      <c r="EF10" s="8">
        <f t="shared" ref="EF10" si="179">+EE10+(EE9+EF9)/2</f>
        <v>54990.499348575555</v>
      </c>
      <c r="EG10" s="8">
        <f t="shared" ref="EG10" si="180">+EF10+(EF9+EG9)/2</f>
        <v>54991.523111931849</v>
      </c>
      <c r="EH10" s="8">
        <f t="shared" ref="EH10" si="181">+EG10+(EG9+EH9)/2</f>
        <v>54992.434278211906</v>
      </c>
      <c r="EI10" s="8">
        <f t="shared" ref="EI10" si="182">+EH10+(EH9+EI9)/2</f>
        <v>54993.245228100197</v>
      </c>
      <c r="EJ10" s="8">
        <f t="shared" ref="EJ10" si="183">+EI10+(EI9+EJ9)/2</f>
        <v>54993.966981607016</v>
      </c>
      <c r="EK10" s="8">
        <f t="shared" ref="EK10" si="184">+EJ10+(EJ9+EK9)/2</f>
        <v>54994.609347475052</v>
      </c>
      <c r="EL10" s="8">
        <f t="shared" ref="EL10" si="185">+EK10+(EK9+EL9)/2</f>
        <v>54995.181056208829</v>
      </c>
      <c r="EM10" s="8">
        <f t="shared" ref="EM10" si="186">+EL10+(EL9+EM9)/2</f>
        <v>54995.689878516314</v>
      </c>
      <c r="EN10" s="8">
        <f t="shared" ref="EN10" si="187">+EM10+(EM9+EN9)/2</f>
        <v>54996.142730757703</v>
      </c>
      <c r="EO10" s="8">
        <f t="shared" ref="EO10" si="188">+EN10+(EN9+EO9)/2</f>
        <v>54996.545768823002</v>
      </c>
      <c r="EP10" s="8">
        <f t="shared" ref="EP10" si="189">+EO10+(EO9+EP9)/2</f>
        <v>54996.90447170526</v>
      </c>
      <c r="EQ10" s="8">
        <f t="shared" ref="EQ10" si="190">+EP10+(EP9+EQ9)/2</f>
        <v>54997.223715898166</v>
      </c>
      <c r="ER10" s="8">
        <f t="shared" ref="ER10" si="191">+EQ10+(EQ9+ER9)/2</f>
        <v>54997.507841623541</v>
      </c>
      <c r="ES10" s="8">
        <f t="shared" ref="ES10" si="192">+ER10+(ER9+ES9)/2</f>
        <v>54997.760711784598</v>
      </c>
      <c r="ET10" s="8">
        <f t="shared" ref="ET10" si="193">+ES10+(ES9+ET9)/2</f>
        <v>54997.985764442696</v>
      </c>
      <c r="EU10" s="8">
        <f t="shared" ref="EU10" si="194">+ET10+(ET9+EU9)/2</f>
        <v>54998.186059528234</v>
      </c>
      <c r="EV10" s="8">
        <f t="shared" ref="EV10" si="195">+EU10+(EU9+EV9)/2</f>
        <v>54998.364320418499</v>
      </c>
      <c r="EW10" s="8">
        <f t="shared" ref="EW10" si="196">+EV10+(EV9+EW9)/2</f>
        <v>54998.522970945909</v>
      </c>
      <c r="EX10" s="8">
        <f t="shared" ref="EX10" si="197">+EW10+(EW9+EX9)/2</f>
        <v>54998.664168338459</v>
      </c>
      <c r="EY10" s="8">
        <f t="shared" ref="EY10" si="198">+EX10+(EX9+EY9)/2</f>
        <v>54998.789832539143</v>
      </c>
      <c r="EZ10" s="8">
        <f t="shared" ref="EZ10" si="199">+EY10+(EY9+EZ9)/2</f>
        <v>54998.901672302098</v>
      </c>
      <c r="FA10" s="8">
        <f t="shared" ref="FA10" si="200">+EZ10+(EZ9+FA9)/2</f>
        <v>54999.001208419562</v>
      </c>
      <c r="FB10" s="8">
        <f t="shared" ref="FB10" si="201">+FA10+(FA9+FB9)/2</f>
        <v>54999.089794395004</v>
      </c>
      <c r="FC10" s="8">
        <f t="shared" ref="FC10" si="202">+FB10+(FB9+FC9)/2</f>
        <v>54999.168634843023</v>
      </c>
      <c r="FD10" s="8">
        <f t="shared" ref="FD10" si="203">+FC10+(FC9+FD9)/2</f>
        <v>54999.238801865882</v>
      </c>
      <c r="FE10" s="8">
        <f t="shared" ref="FE10" si="204">+FD10+(FD9+FE9)/2</f>
        <v>54999.301249629112</v>
      </c>
      <c r="FF10" s="8">
        <f t="shared" ref="FF10" si="205">+FE10+(FE9+FF9)/2</f>
        <v>54999.356827334137</v>
      </c>
      <c r="FG10" s="8">
        <f t="shared" ref="FG10" si="206">+FF10+(FF9+FG9)/2</f>
        <v>54999.406290764164</v>
      </c>
      <c r="FH10" s="8">
        <f t="shared" ref="FH10" si="207">+FG10+(FG9+FH9)/2</f>
        <v>54999.450312560235</v>
      </c>
      <c r="FI10" s="8">
        <f t="shared" ref="FI10" si="208">+FH10+(FH9+FI9)/2</f>
        <v>54999.489491367007</v>
      </c>
      <c r="FJ10" s="8">
        <f t="shared" ref="FJ10" si="209">+FI10+(FI9+FJ9)/2</f>
        <v>54999.524359972602</v>
      </c>
      <c r="FK10" s="8">
        <f t="shared" ref="FK10" si="210">+FJ10+(FJ9+FK9)/2</f>
        <v>54999.555392553128</v>
      </c>
      <c r="FL10" s="8">
        <f t="shared" ref="FL10" si="211">+FK10+(FK9+FL9)/2</f>
        <v>54999.583011120347</v>
      </c>
      <c r="FM10" s="8">
        <f t="shared" ref="FM10" si="212">+FL10+(FL9+FM9)/2</f>
        <v>54999.607591260086</v>
      </c>
      <c r="FN10" s="8">
        <f t="shared" ref="FN10" si="213">+FM10+(FM9+FN9)/2</f>
        <v>54999.629467239451</v>
      </c>
      <c r="FO10" s="8">
        <f t="shared" ref="FO10" si="214">+FN10+(FN9+FO9)/2</f>
        <v>54999.648936552228</v>
      </c>
      <c r="FP10" s="8">
        <f t="shared" ref="FP10" si="215">+FO10+(FO9+FP9)/2</f>
        <v>54999.666263964289</v>
      </c>
      <c r="FQ10" s="8">
        <f t="shared" ref="FQ10" si="216">+FP10+(FP9+FQ9)/2</f>
        <v>54999.681685113981</v>
      </c>
      <c r="FR10" s="8">
        <f t="shared" ref="FR10" si="217">+FQ10+(FQ9+FR9)/2</f>
        <v>54999.695409716442</v>
      </c>
      <c r="FS10" s="8">
        <f t="shared" ref="FS10" si="218">+FR10+(FR9+FS9)/2</f>
        <v>54999.707624415438</v>
      </c>
      <c r="FT10" s="8">
        <f t="shared" ref="FT10" si="219">+FS10+(FS9+FT9)/2</f>
        <v>54999.718495321489</v>
      </c>
      <c r="FU10" s="8">
        <f t="shared" ref="FU10" si="220">+FT10+(FT9+FU9)/2</f>
        <v>54999.728170270733</v>
      </c>
      <c r="FV10" s="8">
        <f t="shared" ref="FV10" si="221">+FU10+(FU9+FV9)/2</f>
        <v>54999.736780835359</v>
      </c>
      <c r="FW10" s="8">
        <f t="shared" ref="FW10" si="222">+FV10+(FV9+FW9)/2</f>
        <v>54999.744444112817</v>
      </c>
      <c r="FX10" s="8">
        <f t="shared" ref="FX10" si="223">+FW10+(FW9+FX9)/2</f>
        <v>54999.751264318234</v>
      </c>
      <c r="FY10" s="8">
        <f t="shared" ref="FY10" si="224">+FX10+(FX9+FY9)/2</f>
        <v>54999.757334201626</v>
      </c>
      <c r="FZ10" s="8">
        <f t="shared" ref="FZ10" si="225">+FY10+(FY9+FZ9)/2</f>
        <v>54999.762736309218</v>
      </c>
      <c r="GA10" s="8">
        <f t="shared" ref="GA10" si="226">+FZ10+(FZ9+GA9)/2</f>
        <v>54999.767544105984</v>
      </c>
      <c r="GB10" s="8">
        <f t="shared" ref="GB10" si="227">+GA10+(GA9+GB9)/2</f>
        <v>54999.771822974719</v>
      </c>
      <c r="GC10" s="8">
        <f t="shared" ref="GC10" si="228">+GB10+(GB9+GC9)/2</f>
        <v>54999.775631105178</v>
      </c>
      <c r="GD10" s="8">
        <f t="shared" ref="GD10" si="229">+GC10+(GC9+GD9)/2</f>
        <v>54999.779020285423</v>
      </c>
      <c r="GE10" s="8">
        <f t="shared" ref="GE10" si="230">+GD10+(GD9+GE9)/2</f>
        <v>54999.782036606077</v>
      </c>
      <c r="GF10" s="8">
        <f t="shared" ref="GF10" si="231">+GE10+(GE9+GF9)/2</f>
        <v>54999.784721087133</v>
      </c>
      <c r="GG10" s="8">
        <f t="shared" ref="GG10" si="232">+GF10+(GF9+GG9)/2</f>
        <v>54999.787110235797</v>
      </c>
      <c r="GH10" s="8">
        <f t="shared" ref="GH10" si="233">+GG10+(GG9+GH9)/2</f>
        <v>54999.789236542958</v>
      </c>
    </row>
    <row r="11" spans="1:190" ht="15" x14ac:dyDescent="0.25">
      <c r="A11" s="28">
        <f>SUM($M11:BP11)</f>
        <v>4594188.8971305219</v>
      </c>
      <c r="B11" s="9" t="str">
        <f>"SSE"&amp;D9</f>
        <v>SSE55000</v>
      </c>
      <c r="C11" s="9"/>
      <c r="D11" s="7">
        <f>$E$7-A11</f>
        <v>22473537.31715519</v>
      </c>
      <c r="E11" s="40">
        <f>+D11/$E$7</f>
        <v>0.83027060120381235</v>
      </c>
      <c r="G11" s="8"/>
      <c r="H11" s="7"/>
      <c r="J11" s="7"/>
      <c r="K11" s="3" t="s">
        <v>88</v>
      </c>
      <c r="L11" s="7"/>
      <c r="M11" s="8">
        <f>+(M$5-M9)^2</f>
        <v>421.11759623173526</v>
      </c>
      <c r="N11" s="8">
        <f t="shared" ref="N11:AN11" si="234">+(N$5-N9)^2</f>
        <v>589.66940849757998</v>
      </c>
      <c r="O11" s="8">
        <f t="shared" si="234"/>
        <v>805.46733795783655</v>
      </c>
      <c r="P11" s="8">
        <f t="shared" si="234"/>
        <v>951.975381639528</v>
      </c>
      <c r="Q11" s="8">
        <f t="shared" si="234"/>
        <v>1277.8983364056016</v>
      </c>
      <c r="R11" s="8">
        <f t="shared" si="234"/>
        <v>1608.9059199735389</v>
      </c>
      <c r="S11" s="8">
        <f t="shared" si="234"/>
        <v>1935.9663053347383</v>
      </c>
      <c r="T11" s="8">
        <f t="shared" si="234"/>
        <v>2447.6988800568738</v>
      </c>
      <c r="U11" s="8">
        <f t="shared" si="234"/>
        <v>3091.6693586427909</v>
      </c>
      <c r="V11" s="8">
        <f t="shared" si="234"/>
        <v>3535.5239427373781</v>
      </c>
      <c r="W11" s="8">
        <f t="shared" si="234"/>
        <v>3985.3288164932915</v>
      </c>
      <c r="X11" s="8">
        <f t="shared" si="234"/>
        <v>5431.9099551632635</v>
      </c>
      <c r="Y11" s="8">
        <f t="shared" si="234"/>
        <v>7970.2875131262072</v>
      </c>
      <c r="Z11" s="8">
        <f t="shared" si="234"/>
        <v>6235.310722677139</v>
      </c>
      <c r="AA11" s="8">
        <f t="shared" si="234"/>
        <v>8814.1339923824689</v>
      </c>
      <c r="AB11" s="8">
        <f t="shared" si="234"/>
        <v>9247.7657634283496</v>
      </c>
      <c r="AC11" s="8">
        <f t="shared" si="234"/>
        <v>16371.08855869338</v>
      </c>
      <c r="AD11" s="8">
        <f t="shared" si="234"/>
        <v>10279.42543325244</v>
      </c>
      <c r="AE11" s="8">
        <f t="shared" si="234"/>
        <v>30499.355789042911</v>
      </c>
      <c r="AF11" s="8">
        <f t="shared" si="234"/>
        <v>7589.8468238640089</v>
      </c>
      <c r="AG11" s="8">
        <f t="shared" si="234"/>
        <v>5518.467052660536</v>
      </c>
      <c r="AH11" s="8">
        <f t="shared" si="234"/>
        <v>58586.317388808842</v>
      </c>
      <c r="AI11" s="8">
        <f t="shared" si="234"/>
        <v>37888.092921003066</v>
      </c>
      <c r="AJ11" s="8">
        <f t="shared" si="234"/>
        <v>89637.803911869793</v>
      </c>
      <c r="AK11" s="8">
        <f t="shared" si="234"/>
        <v>23602.078507582213</v>
      </c>
      <c r="AL11" s="8">
        <f t="shared" si="234"/>
        <v>1479.0533560164713</v>
      </c>
      <c r="AM11" s="8">
        <f t="shared" si="234"/>
        <v>70315.580726000713</v>
      </c>
      <c r="AN11" s="8">
        <f t="shared" si="234"/>
        <v>1396.5904904656945</v>
      </c>
      <c r="AO11" s="8">
        <f t="shared" ref="AO11:BG11" si="235">+(AO$5-AO9)^2</f>
        <v>1022.2625566777861</v>
      </c>
      <c r="AP11" s="8">
        <f t="shared" si="235"/>
        <v>311439.33953813225</v>
      </c>
      <c r="AQ11" s="68">
        <f t="shared" si="235"/>
        <v>19467.07260529932</v>
      </c>
      <c r="AR11" s="8">
        <f t="shared" si="235"/>
        <v>78010.696696807892</v>
      </c>
      <c r="AS11" s="8">
        <f t="shared" si="235"/>
        <v>71657.451419428995</v>
      </c>
      <c r="AT11" s="8">
        <f t="shared" si="235"/>
        <v>4506.9800622815192</v>
      </c>
      <c r="AU11" s="8">
        <f t="shared" si="235"/>
        <v>129731.36699241087</v>
      </c>
      <c r="AV11" s="8">
        <f t="shared" si="235"/>
        <v>286344.78848130599</v>
      </c>
      <c r="AW11" s="8">
        <f t="shared" si="235"/>
        <v>8052.6507181098114</v>
      </c>
      <c r="AX11" s="8">
        <f t="shared" si="235"/>
        <v>2982.62373387549</v>
      </c>
      <c r="AY11" s="8">
        <f t="shared" si="235"/>
        <v>23830.531021931078</v>
      </c>
      <c r="AZ11" s="8">
        <f t="shared" si="235"/>
        <v>105781.17191688258</v>
      </c>
      <c r="BA11" s="8">
        <f t="shared" si="235"/>
        <v>5059.6073123285614</v>
      </c>
      <c r="BB11" s="8">
        <f t="shared" si="235"/>
        <v>15944.433699839406</v>
      </c>
      <c r="BC11" s="8">
        <f t="shared" si="235"/>
        <v>11461.212809915065</v>
      </c>
      <c r="BD11" s="8">
        <f t="shared" si="235"/>
        <v>46845.191879579143</v>
      </c>
      <c r="BE11" s="8">
        <f t="shared" si="235"/>
        <v>109557.48202954298</v>
      </c>
      <c r="BF11" s="8">
        <f t="shared" si="235"/>
        <v>103812.44533767186</v>
      </c>
      <c r="BG11" s="8">
        <f t="shared" si="235"/>
        <v>52520.604498280751</v>
      </c>
      <c r="BH11" s="8">
        <f t="shared" ref="BH11:BN11" si="236">+(BH$5-BH9)^2</f>
        <v>208043.15780400278</v>
      </c>
      <c r="BI11" s="8">
        <f t="shared" si="236"/>
        <v>55471.620422071923</v>
      </c>
      <c r="BJ11" s="8">
        <f t="shared" si="236"/>
        <v>439.75958705036754</v>
      </c>
      <c r="BK11" s="8">
        <f t="shared" si="236"/>
        <v>158097.5978384644</v>
      </c>
      <c r="BL11" s="8">
        <f t="shared" si="236"/>
        <v>177842.80871487496</v>
      </c>
      <c r="BM11" s="8">
        <f t="shared" si="236"/>
        <v>103.07959592826829</v>
      </c>
      <c r="BN11" s="8">
        <f t="shared" si="236"/>
        <v>210832.43835258015</v>
      </c>
      <c r="BO11" s="8">
        <f t="shared" ref="BO11:BU11" si="237">+(BO$5-BO9)^2</f>
        <v>216506.97722137457</v>
      </c>
      <c r="BP11" s="8">
        <f t="shared" si="237"/>
        <v>1767309.2140938654</v>
      </c>
      <c r="BQ11" s="8">
        <f t="shared" si="237"/>
        <v>1776343.4867615965</v>
      </c>
      <c r="BR11" s="8">
        <f t="shared" si="237"/>
        <v>1604227.8733422298</v>
      </c>
      <c r="BS11" s="8">
        <f t="shared" si="237"/>
        <v>1433369.3424461442</v>
      </c>
      <c r="BT11" s="8">
        <f t="shared" si="237"/>
        <v>1267818.8944708831</v>
      </c>
      <c r="BU11" s="8">
        <f t="shared" si="237"/>
        <v>1110771.0209316299</v>
      </c>
      <c r="BV11" s="8">
        <f t="shared" ref="BV11:CA11" si="238">+(BV$5-BV9)^2</f>
        <v>964548.66700015031</v>
      </c>
      <c r="BW11" s="8">
        <f t="shared" si="238"/>
        <v>830652.37853260979</v>
      </c>
      <c r="BX11" s="8">
        <f t="shared" si="238"/>
        <v>709854.46277825802</v>
      </c>
      <c r="BY11" s="8">
        <f t="shared" si="238"/>
        <v>602319.21701167873</v>
      </c>
      <c r="BZ11" s="8">
        <f t="shared" si="238"/>
        <v>507732.75683803251</v>
      </c>
      <c r="CA11" s="8">
        <f t="shared" si="238"/>
        <v>425429.6698848033</v>
      </c>
      <c r="CB11" s="8">
        <f t="shared" ref="CB11:DN11" si="239">+(CB$5-CB9)^2</f>
        <v>354507.74278070818</v>
      </c>
      <c r="CC11" s="8">
        <f t="shared" si="239"/>
        <v>293925.72492586682</v>
      </c>
      <c r="CD11" s="8">
        <f t="shared" si="239"/>
        <v>242582.13638675647</v>
      </c>
      <c r="CE11" s="8">
        <f t="shared" si="239"/>
        <v>199375.36260659806</v>
      </c>
      <c r="CF11" s="8">
        <f t="shared" si="239"/>
        <v>163246.73088970795</v>
      </c>
      <c r="CG11" s="8">
        <f t="shared" si="239"/>
        <v>133209.05245390141</v>
      </c>
      <c r="CH11" s="8">
        <f t="shared" si="239"/>
        <v>108363.3976181866</v>
      </c>
      <c r="CI11" s="8">
        <f t="shared" si="239"/>
        <v>87906.809114253003</v>
      </c>
      <c r="CJ11" s="8">
        <f t="shared" si="239"/>
        <v>71133.386668930179</v>
      </c>
      <c r="CK11" s="8">
        <f t="shared" si="239"/>
        <v>57430.801219269109</v>
      </c>
      <c r="CL11" s="8">
        <f t="shared" si="239"/>
        <v>46273.894299199579</v>
      </c>
      <c r="CM11" s="8">
        <f t="shared" si="239"/>
        <v>37216.634845005152</v>
      </c>
      <c r="CN11" s="8">
        <f t="shared" si="239"/>
        <v>29883.368118711289</v>
      </c>
      <c r="CO11" s="8">
        <f t="shared" si="239"/>
        <v>23960.010618843171</v>
      </c>
      <c r="CP11" s="8">
        <f t="shared" si="239"/>
        <v>19185.621785556395</v>
      </c>
      <c r="CQ11" s="8">
        <f t="shared" si="239"/>
        <v>15344.613279402787</v>
      </c>
      <c r="CR11" s="8">
        <f t="shared" si="239"/>
        <v>12259.732075189648</v>
      </c>
      <c r="CS11" s="8">
        <f t="shared" si="239"/>
        <v>9785.8661660455055</v>
      </c>
      <c r="CT11" s="8">
        <f t="shared" si="239"/>
        <v>7804.6632412617273</v>
      </c>
      <c r="CU11" s="8">
        <f t="shared" si="239"/>
        <v>6219.9161456668435</v>
      </c>
      <c r="CV11" s="8">
        <f t="shared" si="239"/>
        <v>4953.6482913645787</v>
      </c>
      <c r="CW11" s="8">
        <f t="shared" si="239"/>
        <v>3942.8227181109241</v>
      </c>
      <c r="CX11" s="8">
        <f t="shared" si="239"/>
        <v>3136.596524600955</v>
      </c>
      <c r="CY11" s="8">
        <f t="shared" si="239"/>
        <v>2494.0451911373848</v>
      </c>
      <c r="CZ11" s="8">
        <f t="shared" si="239"/>
        <v>1982.2869148706502</v>
      </c>
      <c r="DA11" s="8">
        <f t="shared" si="239"/>
        <v>1574.9441061063817</v>
      </c>
      <c r="DB11" s="8">
        <f t="shared" si="239"/>
        <v>1250.8867222578349</v>
      </c>
      <c r="DC11" s="8">
        <f t="shared" si="239"/>
        <v>993.20955055262186</v>
      </c>
      <c r="DD11" s="8">
        <f t="shared" si="239"/>
        <v>788.40253460545978</v>
      </c>
      <c r="DE11" s="8">
        <f t="shared" si="239"/>
        <v>625.67958146532976</v>
      </c>
      <c r="DF11" s="8">
        <f t="shared" si="239"/>
        <v>496.43690369715159</v>
      </c>
      <c r="DG11" s="8">
        <f t="shared" si="239"/>
        <v>393.816835974882</v>
      </c>
      <c r="DH11" s="8">
        <f t="shared" si="239"/>
        <v>312.35725162739158</v>
      </c>
      <c r="DI11" s="8">
        <f t="shared" si="239"/>
        <v>247.71024989387794</v>
      </c>
      <c r="DJ11" s="8">
        <f t="shared" si="239"/>
        <v>196.41675884894028</v>
      </c>
      <c r="DK11" s="8">
        <f t="shared" si="239"/>
        <v>155.72617442481379</v>
      </c>
      <c r="DL11" s="8">
        <f t="shared" si="239"/>
        <v>123.45220274678609</v>
      </c>
      <c r="DM11" s="8">
        <f t="shared" si="239"/>
        <v>97.857755916161963</v>
      </c>
      <c r="DN11" s="8">
        <f t="shared" si="239"/>
        <v>77.563128546413679</v>
      </c>
      <c r="DO11" s="8">
        <f t="shared" ref="DO11:DP11" si="240">+(DO$5-DO9)^2</f>
        <v>61.472804747337619</v>
      </c>
      <c r="DP11" s="8">
        <f t="shared" si="240"/>
        <v>48.717156790741342</v>
      </c>
      <c r="DQ11" s="8">
        <f>+(DQ$5-DQ9)^2</f>
        <v>38.606034745752922</v>
      </c>
      <c r="DR11" s="8">
        <f>+(DR$5-DR9)^2</f>
        <v>30.591842386802867</v>
      </c>
      <c r="DS11" s="8">
        <f>+(DS$5-DS9)^2</f>
        <v>24.240174884621162</v>
      </c>
      <c r="DT11" s="8">
        <f t="shared" ref="DT11:DU11" si="241">+(DT$5-DT9)^2</f>
        <v>19.206479916928956</v>
      </c>
      <c r="DU11" s="8">
        <f t="shared" si="241"/>
        <v>15.217513768353149</v>
      </c>
      <c r="DV11" s="8">
        <f t="shared" ref="DV11:DX11" si="242">+(DV$5-DV9)^2</f>
        <v>12.056612380683115</v>
      </c>
      <c r="DW11" s="8">
        <f t="shared" si="242"/>
        <v>9.5519961154791488</v>
      </c>
      <c r="DX11" s="8">
        <f t="shared" si="242"/>
        <v>7.5674859124395866</v>
      </c>
      <c r="DY11" s="8">
        <f t="shared" ref="DY11:EA11" si="243">+(DY$5-DY9)^2</f>
        <v>5.9951354353576747</v>
      </c>
      <c r="DZ11" s="8">
        <f t="shared" si="243"/>
        <v>4.7493850477717094</v>
      </c>
      <c r="EA11" s="8">
        <f t="shared" si="243"/>
        <v>3.7624241739920006</v>
      </c>
      <c r="EB11" s="8">
        <f t="shared" ref="EB11:EE11" si="244">+(EB$5-EB9)^2</f>
        <v>2.9805128970307875</v>
      </c>
      <c r="EC11" s="8">
        <f t="shared" si="244"/>
        <v>2.361064829791701</v>
      </c>
      <c r="ED11" s="8">
        <f t="shared" si="244"/>
        <v>1.8703340201746068</v>
      </c>
      <c r="EE11" s="8">
        <f t="shared" si="244"/>
        <v>1.4815810360579162</v>
      </c>
      <c r="EF11" s="8">
        <f t="shared" ref="EF11:EH11" si="245">+(EF$5-EF9)^2</f>
        <v>1.1736191185336298</v>
      </c>
      <c r="EG11" s="8">
        <f t="shared" si="245"/>
        <v>0.9296617458147185</v>
      </c>
      <c r="EH11" s="8">
        <f t="shared" si="245"/>
        <v>0.73640919663664306</v>
      </c>
      <c r="EI11" s="8">
        <f t="shared" ref="EI11:EM11" si="246">+(EI$5-EI9)^2</f>
        <v>0.58332460229103789</v>
      </c>
      <c r="EJ11" s="8">
        <f t="shared" si="246"/>
        <v>0.46206021699220012</v>
      </c>
      <c r="EK11" s="8">
        <f t="shared" si="246"/>
        <v>0.36600276347781502</v>
      </c>
      <c r="EL11" s="8">
        <f t="shared" si="246"/>
        <v>0.28991315932029638</v>
      </c>
      <c r="EM11" s="8">
        <f t="shared" si="246"/>
        <v>0.22964104509670882</v>
      </c>
      <c r="EN11" s="8">
        <f t="shared" ref="EN11:ER11" si="247">+(EN$5-EN9)^2</f>
        <v>0.1818985931445937</v>
      </c>
      <c r="EO11" s="8">
        <f t="shared" si="247"/>
        <v>0.14408129347643192</v>
      </c>
      <c r="EP11" s="8">
        <f t="shared" si="247"/>
        <v>0.1141259649775994</v>
      </c>
      <c r="EQ11" s="8">
        <f t="shared" si="247"/>
        <v>9.0398262991727249E-2</v>
      </c>
      <c r="ER11" s="8">
        <f t="shared" si="247"/>
        <v>7.1603558129390552E-2</v>
      </c>
      <c r="ES11" s="8">
        <f t="shared" ref="ES11:EV11" si="248">+(ES$5-ES9)^2</f>
        <v>5.6716332385645232E-2</v>
      </c>
      <c r="ET11" s="8">
        <f t="shared" si="248"/>
        <v>4.4924246263331226E-2</v>
      </c>
      <c r="EU11" s="8">
        <f t="shared" si="248"/>
        <v>3.5583829186703483E-2</v>
      </c>
      <c r="EV11" s="8">
        <f t="shared" si="248"/>
        <v>2.8185378372317448E-2</v>
      </c>
      <c r="EW11" s="8">
        <f t="shared" ref="EW11:FB11" si="249">+(EW$5-EW9)^2</f>
        <v>2.2325152854798611E-2</v>
      </c>
      <c r="EX11" s="8">
        <f t="shared" si="249"/>
        <v>1.7683346784470873E-2</v>
      </c>
      <c r="EY11" s="8">
        <f t="shared" si="249"/>
        <v>1.4006641019156992E-2</v>
      </c>
      <c r="EZ11" s="8">
        <f t="shared" si="249"/>
        <v>1.1094381545242796E-2</v>
      </c>
      <c r="FA11" s="8">
        <f t="shared" si="249"/>
        <v>8.7876309552182581E-3</v>
      </c>
      <c r="FB11" s="8">
        <f t="shared" si="249"/>
        <v>6.9604958376639856E-3</v>
      </c>
      <c r="FC11" s="8">
        <f t="shared" ref="FC11:FH11" si="250">+(FC$5-FC9)^2</f>
        <v>5.5132570267985492E-3</v>
      </c>
      <c r="FD11" s="8">
        <f t="shared" si="250"/>
        <v>4.3669279689243275E-3</v>
      </c>
      <c r="FE11" s="8">
        <f t="shared" si="250"/>
        <v>3.4589443467774746E-3</v>
      </c>
      <c r="FF11" s="8">
        <f t="shared" si="250"/>
        <v>2.7397498027742551E-3</v>
      </c>
      <c r="FG11" s="8">
        <f t="shared" si="250"/>
        <v>2.1700914804015457E-3</v>
      </c>
      <c r="FH11" s="8">
        <f t="shared" si="250"/>
        <v>1.718877823339729E-3</v>
      </c>
      <c r="FI11" s="8">
        <f t="shared" ref="FI11:FT11" si="251">+(FI$5-FI9)^2</f>
        <v>1.3614817449066495E-3</v>
      </c>
      <c r="FJ11" s="8">
        <f t="shared" si="251"/>
        <v>1.0783965782525883E-3</v>
      </c>
      <c r="FK11" s="8">
        <f t="shared" si="251"/>
        <v>8.5417146522459846E-4</v>
      </c>
      <c r="FL11" s="8">
        <f t="shared" si="251"/>
        <v>6.7656808852232034E-4</v>
      </c>
      <c r="FM11" s="8">
        <f t="shared" si="251"/>
        <v>5.3589272917857597E-4</v>
      </c>
      <c r="FN11" s="8">
        <f t="shared" si="251"/>
        <v>4.2446719823109651E-4</v>
      </c>
      <c r="FO11" s="8">
        <f t="shared" si="251"/>
        <v>3.3620976953488001E-4</v>
      </c>
      <c r="FP11" s="8">
        <f t="shared" si="251"/>
        <v>2.6630324337972562E-4</v>
      </c>
      <c r="FQ11" s="8">
        <f t="shared" si="251"/>
        <v>2.1093202539197224E-4</v>
      </c>
      <c r="FR11" s="8">
        <f t="shared" si="251"/>
        <v>1.6707387151932484E-4</v>
      </c>
      <c r="FS11" s="8">
        <f t="shared" si="251"/>
        <v>1.323349332107564E-4</v>
      </c>
      <c r="FT11" s="8">
        <f t="shared" si="251"/>
        <v>1.0481909998500941E-4</v>
      </c>
      <c r="FU11" s="8">
        <f t="shared" ref="FU11:GH11" si="252">+(FU$5-FU9)^2</f>
        <v>8.3024508370704592E-5</v>
      </c>
      <c r="FV11" s="8">
        <f t="shared" si="252"/>
        <v>6.5761568834893288E-5</v>
      </c>
      <c r="FW11" s="8">
        <f t="shared" si="252"/>
        <v>5.2088036699334943E-5</v>
      </c>
      <c r="FX11" s="8">
        <f t="shared" si="252"/>
        <v>4.1257583260445341E-5</v>
      </c>
      <c r="FY11" s="8">
        <f t="shared" si="252"/>
        <v>3.2679060142479372E-5</v>
      </c>
      <c r="FZ11" s="8">
        <f t="shared" si="252"/>
        <v>2.5884233533769398E-5</v>
      </c>
      <c r="GA11" s="8">
        <f t="shared" si="252"/>
        <v>2.0502227232787851E-5</v>
      </c>
      <c r="GB11" s="8">
        <f t="shared" si="252"/>
        <v>1.6239279592953639E-5</v>
      </c>
      <c r="GC11" s="8">
        <f t="shared" si="252"/>
        <v>1.2862709485845729E-5</v>
      </c>
      <c r="GD11" s="8">
        <f t="shared" si="252"/>
        <v>1.0188216130561186E-5</v>
      </c>
      <c r="GE11" s="8">
        <f t="shared" si="252"/>
        <v>8.0698196001769742E-6</v>
      </c>
      <c r="GF11" s="8">
        <f t="shared" si="252"/>
        <v>6.3918929457242291E-6</v>
      </c>
      <c r="GG11" s="8">
        <f t="shared" si="252"/>
        <v>5.0628510400525572E-6</v>
      </c>
      <c r="GH11" s="8">
        <f t="shared" si="252"/>
        <v>4.0101516692342657E-6</v>
      </c>
    </row>
    <row r="12" spans="1:190" x14ac:dyDescent="0.25">
      <c r="K12" s="3"/>
    </row>
    <row r="13" spans="1:190" x14ac:dyDescent="0.25">
      <c r="A13" s="14" t="str">
        <f>"Scenario-"&amp;D13</f>
        <v>Scenario-60000</v>
      </c>
      <c r="B13" s="29">
        <v>5.6224659664450569E-4</v>
      </c>
      <c r="C13" s="29">
        <v>0.116465824605387</v>
      </c>
      <c r="D13" s="31">
        <v>60000</v>
      </c>
      <c r="E13" s="1">
        <f>+$B13*$D13</f>
        <v>33.734795798670341</v>
      </c>
      <c r="F13" s="4">
        <f>+$B13+$C13</f>
        <v>0.1170280712020315</v>
      </c>
      <c r="G13" s="12">
        <f>1/$F13*LN($C13/$B13)</f>
        <v>45.573788967237881</v>
      </c>
      <c r="H13" s="7">
        <f>+$D13*($B13+$C13)^2/(4*$C13)</f>
        <v>1763.8954812286986</v>
      </c>
      <c r="I13" s="7">
        <f>+$D13*($C13-$B13)/(2*$C13)</f>
        <v>29855.172983521257</v>
      </c>
      <c r="J13" s="7">
        <f>(1/C13)*LN(F13/B13)</f>
        <v>45.835150269809226</v>
      </c>
      <c r="K13" s="3" t="s">
        <v>5</v>
      </c>
      <c r="L13" s="6">
        <f t="shared" ref="L13:AN13" si="253">+($D13*$F13^2/$B13)*(EXP(-$F13*L$4)/($C13/$B13*EXP(-$F13*L$4)+1)^2)</f>
        <v>33.734795798670334</v>
      </c>
      <c r="M13" s="6">
        <f t="shared" si="253"/>
        <v>37.877804690288201</v>
      </c>
      <c r="N13" s="6">
        <f t="shared" si="253"/>
        <v>42.523360859241834</v>
      </c>
      <c r="O13" s="6">
        <f t="shared" si="253"/>
        <v>47.730786379466721</v>
      </c>
      <c r="P13" s="6">
        <f t="shared" si="253"/>
        <v>53.565977455550858</v>
      </c>
      <c r="Q13" s="6">
        <f t="shared" si="253"/>
        <v>60.102019815297709</v>
      </c>
      <c r="R13" s="6">
        <f t="shared" si="253"/>
        <v>67.419830724516643</v>
      </c>
      <c r="S13" s="6">
        <f t="shared" si="253"/>
        <v>75.608819086680199</v>
      </c>
      <c r="T13" s="6">
        <f t="shared" si="253"/>
        <v>84.767551419011781</v>
      </c>
      <c r="U13" s="6">
        <f t="shared" si="253"/>
        <v>95.004406880048592</v>
      </c>
      <c r="V13" s="6">
        <f t="shared" si="253"/>
        <v>106.43819878966725</v>
      </c>
      <c r="W13" s="6">
        <f t="shared" si="253"/>
        <v>119.19873304924039</v>
      </c>
      <c r="X13" s="6">
        <f t="shared" si="253"/>
        <v>133.42726535582463</v>
      </c>
      <c r="Y13" s="6">
        <f t="shared" si="253"/>
        <v>149.27680894584358</v>
      </c>
      <c r="Z13" s="6">
        <f t="shared" si="253"/>
        <v>166.91223267839425</v>
      </c>
      <c r="AA13" s="6">
        <f t="shared" si="253"/>
        <v>186.51007553211858</v>
      </c>
      <c r="AB13" s="6">
        <f t="shared" si="253"/>
        <v>208.2579881274828</v>
      </c>
      <c r="AC13" s="6">
        <f t="shared" si="253"/>
        <v>232.35369498016235</v>
      </c>
      <c r="AD13" s="6">
        <f t="shared" si="253"/>
        <v>259.00335340786035</v>
      </c>
      <c r="AE13" s="6">
        <f t="shared" si="253"/>
        <v>288.41916731337881</v>
      </c>
      <c r="AF13" s="6">
        <f t="shared" si="253"/>
        <v>320.81609793528878</v>
      </c>
      <c r="AG13" s="6">
        <f t="shared" si="253"/>
        <v>356.40750124338757</v>
      </c>
      <c r="AH13" s="6">
        <f t="shared" si="253"/>
        <v>395.39951591444225</v>
      </c>
      <c r="AI13" s="6">
        <f t="shared" si="253"/>
        <v>437.98403062997363</v>
      </c>
      <c r="AJ13" s="6">
        <f t="shared" si="253"/>
        <v>484.33007963563591</v>
      </c>
      <c r="AK13" s="6">
        <f t="shared" si="253"/>
        <v>534.57355682616276</v>
      </c>
      <c r="AL13" s="6">
        <f t="shared" si="253"/>
        <v>588.80520741939154</v>
      </c>
      <c r="AM13" s="6">
        <f t="shared" si="253"/>
        <v>647.05695894822134</v>
      </c>
      <c r="AN13" s="6">
        <f t="shared" si="253"/>
        <v>709.28679530343641</v>
      </c>
      <c r="AO13" s="6">
        <f t="shared" ref="AO13:CZ13" si="254">+($D13*$F13^2/$B13)*(EXP(-$F13*AO$4)/($C13/$B13*EXP(-$F13*AO$4)+1)^2)</f>
        <v>775.36256203479832</v>
      </c>
      <c r="AP13" s="6">
        <f t="shared" si="254"/>
        <v>845.04531694920627</v>
      </c>
      <c r="AQ13" s="67">
        <f t="shared" si="254"/>
        <v>917.97309958765345</v>
      </c>
      <c r="AR13" s="6">
        <f t="shared" si="254"/>
        <v>993.64626984249958</v>
      </c>
      <c r="AS13" s="6">
        <f t="shared" si="254"/>
        <v>1071.4158322892381</v>
      </c>
      <c r="AT13" s="6">
        <f t="shared" si="254"/>
        <v>1150.4763794775131</v>
      </c>
      <c r="AU13" s="6">
        <f t="shared" si="254"/>
        <v>1229.8654046863876</v>
      </c>
      <c r="AV13" s="6">
        <f t="shared" si="254"/>
        <v>1308.4706966156514</v>
      </c>
      <c r="AW13" s="6">
        <f t="shared" si="254"/>
        <v>1385.047281316705</v>
      </c>
      <c r="AX13" s="6">
        <f t="shared" si="254"/>
        <v>1458.2448804215092</v>
      </c>
      <c r="AY13" s="6">
        <f t="shared" si="254"/>
        <v>1526.6460976262686</v>
      </c>
      <c r="AZ13" s="6">
        <f t="shared" si="254"/>
        <v>1588.8145576729867</v>
      </c>
      <c r="BA13" s="6">
        <f t="shared" si="254"/>
        <v>1643.3510853320959</v>
      </c>
      <c r="BB13" s="6">
        <f t="shared" si="254"/>
        <v>1688.9548591448915</v>
      </c>
      <c r="BC13" s="6">
        <f t="shared" si="254"/>
        <v>1724.4854775730596</v>
      </c>
      <c r="BD13" s="6">
        <f t="shared" si="254"/>
        <v>1749.0212173574557</v>
      </c>
      <c r="BE13" s="6">
        <f t="shared" si="254"/>
        <v>1761.9086039286371</v>
      </c>
      <c r="BF13" s="43">
        <f t="shared" si="254"/>
        <v>1762.7988457978172</v>
      </c>
      <c r="BG13" s="6">
        <f t="shared" si="254"/>
        <v>1751.6677077202005</v>
      </c>
      <c r="BH13" s="6">
        <f t="shared" si="254"/>
        <v>1728.8169024217711</v>
      </c>
      <c r="BI13" s="6">
        <f t="shared" si="254"/>
        <v>1694.8568650906916</v>
      </c>
      <c r="BJ13" s="6">
        <f t="shared" si="254"/>
        <v>1650.6725792375148</v>
      </c>
      <c r="BK13" s="6">
        <f t="shared" si="254"/>
        <v>1597.3756833946268</v>
      </c>
      <c r="BL13" s="6">
        <f t="shared" si="254"/>
        <v>1536.2471915128137</v>
      </c>
      <c r="BM13" s="6">
        <f t="shared" si="254"/>
        <v>1468.6756818279969</v>
      </c>
      <c r="BN13" s="6">
        <f t="shared" si="254"/>
        <v>1396.095732482353</v>
      </c>
      <c r="BO13" s="6">
        <f t="shared" si="254"/>
        <v>1319.9307889643032</v>
      </c>
      <c r="BP13" s="6">
        <f t="shared" si="254"/>
        <v>1241.5436899937172</v>
      </c>
      <c r="BQ13" s="6">
        <f t="shared" si="254"/>
        <v>1162.1969372586648</v>
      </c>
      <c r="BR13" s="6">
        <f t="shared" si="254"/>
        <v>1083.023645801364</v>
      </c>
      <c r="BS13" s="6">
        <f t="shared" si="254"/>
        <v>1005.0090957208721</v>
      </c>
      <c r="BT13" s="6">
        <f t="shared" si="254"/>
        <v>928.9820116575554</v>
      </c>
      <c r="BU13" s="6">
        <f t="shared" si="254"/>
        <v>855.6141616556896</v>
      </c>
      <c r="BV13" s="6">
        <f t="shared" si="254"/>
        <v>785.42658507372437</v>
      </c>
      <c r="BW13" s="6">
        <f t="shared" si="254"/>
        <v>718.80069351505392</v>
      </c>
      <c r="BX13" s="6">
        <f t="shared" si="254"/>
        <v>655.99258667017909</v>
      </c>
      <c r="BY13" s="6">
        <f t="shared" si="254"/>
        <v>597.14913030434548</v>
      </c>
      <c r="BZ13" s="6">
        <f t="shared" si="254"/>
        <v>542.3246053611025</v>
      </c>
      <c r="CA13" s="6">
        <f t="shared" si="254"/>
        <v>491.49701431372756</v>
      </c>
      <c r="CB13" s="6">
        <f t="shared" si="254"/>
        <v>444.58339425515197</v>
      </c>
      <c r="CC13" s="6">
        <f t="shared" si="254"/>
        <v>401.45371769303733</v>
      </c>
      <c r="CD13" s="6">
        <f t="shared" si="254"/>
        <v>361.94315279482663</v>
      </c>
      <c r="CE13" s="6">
        <f t="shared" si="254"/>
        <v>325.86260298110489</v>
      </c>
      <c r="CF13" s="6">
        <f t="shared" si="254"/>
        <v>293.00755393038048</v>
      </c>
      <c r="CG13" s="6">
        <f t="shared" si="254"/>
        <v>263.1653294630816</v>
      </c>
      <c r="CH13" s="6">
        <f t="shared" si="254"/>
        <v>236.12090274338911</v>
      </c>
      <c r="CI13" s="6">
        <f t="shared" si="254"/>
        <v>211.66143217334596</v>
      </c>
      <c r="CJ13" s="6">
        <f t="shared" si="254"/>
        <v>189.57969810367985</v>
      </c>
      <c r="CK13" s="6">
        <f t="shared" si="254"/>
        <v>169.67661203375545</v>
      </c>
      <c r="CL13" s="6">
        <f t="shared" si="254"/>
        <v>151.76295833665591</v>
      </c>
      <c r="CM13" s="6">
        <f t="shared" si="254"/>
        <v>135.66051280946664</v>
      </c>
      <c r="CN13" s="6">
        <f t="shared" si="254"/>
        <v>121.20266477298422</v>
      </c>
      <c r="CO13" s="6">
        <f t="shared" si="254"/>
        <v>108.23465160256168</v>
      </c>
      <c r="CP13" s="6">
        <f t="shared" si="254"/>
        <v>96.613497492385278</v>
      </c>
      <c r="CQ13" s="6">
        <f t="shared" si="254"/>
        <v>86.207732556756113</v>
      </c>
      <c r="CR13" s="6">
        <f t="shared" si="254"/>
        <v>76.896954371831754</v>
      </c>
      <c r="CS13" s="6">
        <f t="shared" si="254"/>
        <v>68.57128186900853</v>
      </c>
      <c r="CT13" s="6">
        <f t="shared" si="254"/>
        <v>61.130741078199904</v>
      </c>
      <c r="CU13" s="6">
        <f t="shared" si="254"/>
        <v>54.484613472433068</v>
      </c>
      <c r="CV13" s="6">
        <f t="shared" si="254"/>
        <v>48.550770424585629</v>
      </c>
      <c r="CW13" s="6">
        <f t="shared" si="254"/>
        <v>43.255011372845424</v>
      </c>
      <c r="CX13" s="6">
        <f t="shared" si="254"/>
        <v>38.530418521169125</v>
      </c>
      <c r="CY13" s="6">
        <f t="shared" si="254"/>
        <v>34.316737100683589</v>
      </c>
      <c r="CZ13" s="6">
        <f t="shared" si="254"/>
        <v>30.559787228339449</v>
      </c>
      <c r="DA13" s="6">
        <f t="shared" ref="DA13:DP13" si="255">+($D13*$F13^2/$B13)*(EXP(-$F13*DA$4)/($C13/$B13*EXP(-$F13*DA$4)+1)^2)</f>
        <v>27.210911078570287</v>
      </c>
      <c r="DB13" s="6">
        <f t="shared" si="255"/>
        <v>24.226457309119322</v>
      </c>
      <c r="DC13" s="6">
        <f t="shared" si="255"/>
        <v>21.567303348427398</v>
      </c>
      <c r="DD13" s="6">
        <f t="shared" si="255"/>
        <v>19.198415170525454</v>
      </c>
      <c r="DE13" s="6">
        <f t="shared" si="255"/>
        <v>17.088443480685282</v>
      </c>
      <c r="DF13" s="6">
        <f t="shared" si="255"/>
        <v>15.209354750656251</v>
      </c>
      <c r="DG13" s="6">
        <f t="shared" si="255"/>
        <v>13.536095226883672</v>
      </c>
      <c r="DH13" s="6">
        <f t="shared" si="255"/>
        <v>12.046285848904597</v>
      </c>
      <c r="DI13" s="6">
        <f t="shared" si="255"/>
        <v>10.719945926314285</v>
      </c>
      <c r="DJ13" s="6">
        <f t="shared" si="255"/>
        <v>9.539243406032206</v>
      </c>
      <c r="DK13" s="6">
        <f t="shared" si="255"/>
        <v>8.4882695971813824</v>
      </c>
      <c r="DL13" s="6">
        <f t="shared" si="255"/>
        <v>7.5528362932118904</v>
      </c>
      <c r="DM13" s="6">
        <f t="shared" si="255"/>
        <v>6.7202933279576582</v>
      </c>
      <c r="DN13" s="6">
        <f t="shared" si="255"/>
        <v>5.9793647149403863</v>
      </c>
      <c r="DO13" s="6">
        <f t="shared" si="255"/>
        <v>5.3200016404984085</v>
      </c>
      <c r="DP13" s="6">
        <f t="shared" si="255"/>
        <v>4.7332507060652382</v>
      </c>
      <c r="DQ13" s="6">
        <f>+($D13*$F13^2/$B13)*(EXP(-$F13*DQ$4)/($C13/$B13*EXP(-$F13*DQ$4)+1)^2)</f>
        <v>4.2111359393828653</v>
      </c>
      <c r="DR13" s="6">
        <f>+($D13*$F13^2/$B13)*(EXP(-$F13*DR$4)/($C13/$B13*EXP(-$F13*DR$4)+1)^2)</f>
        <v>3.7465532159250783</v>
      </c>
      <c r="DS13" s="6">
        <f>+($D13*$F13^2/$B13)*(EXP(-$F13*DS$4)/($C13/$B13*EXP(-$F13*DS$4)+1)^2)</f>
        <v>3.3331758484733984</v>
      </c>
      <c r="DT13" s="6">
        <f t="shared" ref="DT13:GE13" si="256">+($D13*$F13^2/$B13)*(EXP(-$F13*DT$4)/($C13/$B13*EXP(-$F13*DT$4)+1)^2)</f>
        <v>2.9653702134212083</v>
      </c>
      <c r="DU13" s="6">
        <f t="shared" si="256"/>
        <v>2.6381203862520759</v>
      </c>
      <c r="DV13" s="6">
        <f t="shared" si="256"/>
        <v>2.3469608553784593</v>
      </c>
      <c r="DW13" s="6">
        <f t="shared" si="256"/>
        <v>2.0879164730356696</v>
      </c>
      <c r="DX13" s="6">
        <f t="shared" si="256"/>
        <v>1.8574488842941057</v>
      </c>
      <c r="DY13" s="6">
        <f t="shared" si="256"/>
        <v>1.652408750703878</v>
      </c>
      <c r="DZ13" s="6">
        <f t="shared" si="256"/>
        <v>1.4699931539358702</v>
      </c>
      <c r="EA13" s="6">
        <f t="shared" si="256"/>
        <v>1.3077076274036128</v>
      </c>
      <c r="EB13" s="6">
        <f t="shared" si="256"/>
        <v>1.1633323206452093</v>
      </c>
      <c r="EC13" s="6">
        <f t="shared" si="256"/>
        <v>1.0348918526323763</v>
      </c>
      <c r="ED13" s="6">
        <f t="shared" si="256"/>
        <v>0.9206284565718893</v>
      </c>
      <c r="EE13" s="6">
        <f t="shared" si="256"/>
        <v>0.81897806058290135</v>
      </c>
      <c r="EF13" s="6">
        <f t="shared" si="256"/>
        <v>0.72854898626444264</v>
      </c>
      <c r="EG13" s="6">
        <f t="shared" si="256"/>
        <v>0.64810298098395336</v>
      </c>
      <c r="EH13" s="6">
        <f t="shared" si="256"/>
        <v>0.57653833007042787</v>
      </c>
      <c r="EI13" s="6">
        <f t="shared" si="256"/>
        <v>0.51287482231076131</v>
      </c>
      <c r="EJ13" s="6">
        <f t="shared" si="256"/>
        <v>0.45624036652721306</v>
      </c>
      <c r="EK13" s="6">
        <f t="shared" si="256"/>
        <v>0.4058590788354412</v>
      </c>
      <c r="EL13" s="6">
        <f t="shared" si="256"/>
        <v>0.36104067970065895</v>
      </c>
      <c r="EM13" s="6">
        <f t="shared" si="256"/>
        <v>0.32117105735646062</v>
      </c>
      <c r="EN13" s="6">
        <f t="shared" si="256"/>
        <v>0.285703869737857</v>
      </c>
      <c r="EO13" s="6">
        <f t="shared" si="256"/>
        <v>0.25415307099851647</v>
      </c>
      <c r="EP13" s="6">
        <f t="shared" si="256"/>
        <v>0.22608626110549429</v>
      </c>
      <c r="EQ13" s="6">
        <f t="shared" si="256"/>
        <v>0.20111876808909288</v>
      </c>
      <c r="ER13" s="6">
        <f t="shared" si="256"/>
        <v>0.17890838241201801</v>
      </c>
      <c r="ES13" s="6">
        <f t="shared" si="256"/>
        <v>0.15915067173743153</v>
      </c>
      <c r="ET13" s="6">
        <f t="shared" si="256"/>
        <v>0.14157481223379947</v>
      </c>
      <c r="EU13" s="6">
        <f t="shared" si="256"/>
        <v>0.12593987955792377</v>
      </c>
      <c r="EV13" s="6">
        <f t="shared" si="256"/>
        <v>0.11203154889785576</v>
      </c>
      <c r="EW13" s="6">
        <f t="shared" si="256"/>
        <v>9.9659159016704704E-2</v>
      </c>
      <c r="EX13" s="6">
        <f t="shared" si="256"/>
        <v>8.8653100190133005E-2</v>
      </c>
      <c r="EY13" s="6">
        <f t="shared" si="256"/>
        <v>7.8862490340379246E-2</v>
      </c>
      <c r="EZ13" s="6">
        <f t="shared" si="256"/>
        <v>7.0153107596676006E-2</v>
      </c>
      <c r="FA13" s="6">
        <f t="shared" si="256"/>
        <v>6.2405551008467612E-2</v>
      </c>
      <c r="FB13" s="6">
        <f t="shared" si="256"/>
        <v>5.5513604250753669E-2</v>
      </c>
      <c r="FC13" s="43">
        <f t="shared" si="256"/>
        <v>4.9382779932006342E-2</v>
      </c>
      <c r="FD13" s="6">
        <f t="shared" si="256"/>
        <v>4.3929024581792667E-2</v>
      </c>
      <c r="FE13" s="6">
        <f t="shared" si="256"/>
        <v>3.9077566590742262E-2</v>
      </c>
      <c r="FF13" s="6">
        <f t="shared" si="256"/>
        <v>3.4761891329534778E-2</v>
      </c>
      <c r="FG13" s="6">
        <f t="shared" si="256"/>
        <v>3.0922829412603544E-2</v>
      </c>
      <c r="FH13" s="6">
        <f t="shared" si="256"/>
        <v>2.7507745619830767E-2</v>
      </c>
      <c r="FI13" s="6">
        <f t="shared" si="256"/>
        <v>2.4469817366676888E-2</v>
      </c>
      <c r="FJ13" s="6">
        <f t="shared" si="256"/>
        <v>2.1767392838641913E-2</v>
      </c>
      <c r="FK13" s="6">
        <f t="shared" si="256"/>
        <v>1.9363419996385859E-2</v>
      </c>
      <c r="FL13" s="6">
        <f t="shared" si="256"/>
        <v>1.7224938628079417E-2</v>
      </c>
      <c r="FM13" s="6">
        <f t="shared" si="256"/>
        <v>1.5322628488843039E-2</v>
      </c>
      <c r="FN13" s="6">
        <f t="shared" si="256"/>
        <v>1.3630407335226283E-2</v>
      </c>
      <c r="FO13" s="6">
        <f t="shared" si="256"/>
        <v>1.2125073346071628E-2</v>
      </c>
      <c r="FP13" s="6">
        <f t="shared" si="256"/>
        <v>1.0785987029116756E-2</v>
      </c>
      <c r="FQ13" s="6">
        <f t="shared" si="256"/>
        <v>9.5947882536289181E-3</v>
      </c>
      <c r="FR13" s="6">
        <f t="shared" si="256"/>
        <v>8.535144530622785E-3</v>
      </c>
      <c r="FS13" s="6">
        <f t="shared" si="256"/>
        <v>7.5925270903673611E-3</v>
      </c>
      <c r="FT13" s="6">
        <f t="shared" si="256"/>
        <v>6.754011687795978E-3</v>
      </c>
      <c r="FU13" s="6">
        <f t="shared" si="256"/>
        <v>6.0081014053023647E-3</v>
      </c>
      <c r="FV13" s="6">
        <f t="shared" si="256"/>
        <v>5.3445690238743248E-3</v>
      </c>
      <c r="FW13" s="6">
        <f t="shared" si="256"/>
        <v>4.7543168017100818E-3</v>
      </c>
      <c r="FX13" s="6">
        <f t="shared" si="256"/>
        <v>4.2292517380500619E-3</v>
      </c>
      <c r="FY13" s="6">
        <f t="shared" si="256"/>
        <v>3.7621746122081987E-3</v>
      </c>
      <c r="FZ13" s="6">
        <f t="shared" si="256"/>
        <v>3.3466812766052619E-3</v>
      </c>
      <c r="GA13" s="6">
        <f t="shared" si="256"/>
        <v>2.9770748505797942E-3</v>
      </c>
      <c r="GB13" s="6">
        <f t="shared" si="256"/>
        <v>2.648287611180421E-3</v>
      </c>
      <c r="GC13" s="6">
        <f t="shared" si="256"/>
        <v>2.3558115100724671E-3</v>
      </c>
      <c r="GD13" s="6">
        <f t="shared" si="256"/>
        <v>2.0956363639449598E-3</v>
      </c>
      <c r="GE13" s="6">
        <f t="shared" si="256"/>
        <v>1.8641948709993443E-3</v>
      </c>
      <c r="GF13" s="6">
        <f t="shared" ref="GF13:GH13" si="257">+($D13*$F13^2/$B13)*(EXP(-$F13*GF$4)/($C13/$B13*EXP(-$F13*GF$4)+1)^2)</f>
        <v>1.6583136996815664E-3</v>
      </c>
      <c r="GG13" s="6">
        <f t="shared" si="257"/>
        <v>1.4751699790660278E-3</v>
      </c>
      <c r="GH13" s="6">
        <f t="shared" si="257"/>
        <v>1.3122525943546446E-3</v>
      </c>
    </row>
    <row r="14" spans="1:190" x14ac:dyDescent="0.25">
      <c r="A14" s="27" t="str">
        <f>+"Cum " &amp;A13</f>
        <v>Cum Scenario-60000</v>
      </c>
      <c r="B14" s="9"/>
      <c r="C14" s="9"/>
      <c r="D14" s="38" t="str">
        <f>"SSR"&amp;D13</f>
        <v>SSR60000</v>
      </c>
      <c r="E14" s="39" t="s">
        <v>92</v>
      </c>
      <c r="G14" s="8"/>
      <c r="H14" s="7"/>
      <c r="J14" s="7"/>
      <c r="K14" s="3" t="s">
        <v>4</v>
      </c>
      <c r="L14" s="7"/>
      <c r="M14" s="8">
        <f>+L14+(L13+M13)/2</f>
        <v>35.806300244479267</v>
      </c>
      <c r="N14" s="8">
        <f t="shared" ref="N14" si="258">+M14+(M13+N13)/2</f>
        <v>76.006883019244285</v>
      </c>
      <c r="O14" s="8">
        <f t="shared" ref="O14" si="259">+N14+(N13+O13)/2</f>
        <v>121.13395663859856</v>
      </c>
      <c r="P14" s="8">
        <f t="shared" ref="P14" si="260">+O14+(O13+P13)/2</f>
        <v>171.78233855610733</v>
      </c>
      <c r="Q14" s="8">
        <f t="shared" ref="Q14" si="261">+P14+(P13+Q13)/2</f>
        <v>228.61633719153161</v>
      </c>
      <c r="R14" s="8">
        <f t="shared" ref="R14" si="262">+Q14+(Q13+R13)/2</f>
        <v>292.37726246143882</v>
      </c>
      <c r="S14" s="8">
        <f t="shared" ref="S14" si="263">+R14+(R13+S13)/2</f>
        <v>363.89158736703723</v>
      </c>
      <c r="T14" s="8">
        <f t="shared" ref="T14" si="264">+S14+(S13+T13)/2</f>
        <v>444.07977261988322</v>
      </c>
      <c r="U14" s="8">
        <f t="shared" ref="U14" si="265">+T14+(T13+U13)/2</f>
        <v>533.96575176941337</v>
      </c>
      <c r="V14" s="8">
        <f t="shared" ref="V14" si="266">+U14+(U13+V13)/2</f>
        <v>634.68705460427134</v>
      </c>
      <c r="W14" s="8">
        <f t="shared" ref="W14" si="267">+V14+(V13+W13)/2</f>
        <v>747.50552052372518</v>
      </c>
      <c r="X14" s="8">
        <f t="shared" ref="X14" si="268">+W14+(W13+X13)/2</f>
        <v>873.8185197262577</v>
      </c>
      <c r="Y14" s="8">
        <f t="shared" ref="Y14" si="269">+X14+(X13+Y13)/2</f>
        <v>1015.1705568770918</v>
      </c>
      <c r="Z14" s="8">
        <f t="shared" ref="Z14" si="270">+Y14+(Y13+Z13)/2</f>
        <v>1173.2650776892108</v>
      </c>
      <c r="AA14" s="8">
        <f t="shared" ref="AA14" si="271">+Z14+(Z13+AA13)/2</f>
        <v>1349.9762317944671</v>
      </c>
      <c r="AB14" s="8">
        <f t="shared" ref="AB14" si="272">+AA14+(AA13+AB13)/2</f>
        <v>1547.3602636242679</v>
      </c>
      <c r="AC14" s="8">
        <f t="shared" ref="AC14" si="273">+AB14+(AB13+AC13)/2</f>
        <v>1767.6661051780904</v>
      </c>
      <c r="AD14" s="8">
        <f t="shared" ref="AD14" si="274">+AC14+(AC13+AD13)/2</f>
        <v>2013.3446293721017</v>
      </c>
      <c r="AE14" s="8">
        <f t="shared" ref="AE14" si="275">+AD14+(AD13+AE13)/2</f>
        <v>2287.0558897327214</v>
      </c>
      <c r="AF14" s="8">
        <f t="shared" ref="AF14" si="276">+AE14+(AE13+AF13)/2</f>
        <v>2591.6735223570554</v>
      </c>
      <c r="AG14" s="8">
        <f t="shared" ref="AG14" si="277">+AF14+(AF13+AG13)/2</f>
        <v>2930.2853219463937</v>
      </c>
      <c r="AH14" s="8">
        <f t="shared" ref="AH14" si="278">+AG14+(AG13+AH13)/2</f>
        <v>3306.1888305253087</v>
      </c>
      <c r="AI14" s="8">
        <f t="shared" ref="AI14" si="279">+AH14+(AH13+AI13)/2</f>
        <v>3722.8806037975164</v>
      </c>
      <c r="AJ14" s="8">
        <f t="shared" ref="AJ14" si="280">+AI14+(AI13+AJ13)/2</f>
        <v>4184.0376589303214</v>
      </c>
      <c r="AK14" s="8">
        <f t="shared" ref="AK14" si="281">+AJ14+(AJ13+AK13)/2</f>
        <v>4693.4894771612207</v>
      </c>
      <c r="AL14" s="8">
        <f t="shared" ref="AL14" si="282">+AK14+(AK13+AL13)/2</f>
        <v>5255.1788592839976</v>
      </c>
      <c r="AM14" s="8">
        <f t="shared" ref="AM14" si="283">+AL14+(AL13+AM13)/2</f>
        <v>5873.1099424678041</v>
      </c>
      <c r="AN14" s="8">
        <f t="shared" ref="AN14" si="284">+AM14+(AM13+AN13)/2</f>
        <v>6551.2818195936325</v>
      </c>
      <c r="AO14" s="8">
        <f t="shared" ref="AO14" si="285">+AN14+(AN13+AO13)/2</f>
        <v>7293.6064982627495</v>
      </c>
      <c r="AP14" s="8">
        <f t="shared" ref="AP14" si="286">+AO14+(AO13+AP13)/2</f>
        <v>8103.8104377547515</v>
      </c>
      <c r="AQ14" s="68">
        <f t="shared" ref="AQ14" si="287">+AP14+(AP13+AQ13)/2</f>
        <v>8985.3196460231811</v>
      </c>
      <c r="AR14" s="8">
        <f t="shared" ref="AR14" si="288">+AQ14+(AQ13+AR13)/2</f>
        <v>9941.1293307382584</v>
      </c>
      <c r="AS14" s="8">
        <f t="shared" ref="AS14" si="289">+AR14+(AR13+AS13)/2</f>
        <v>10973.660381804128</v>
      </c>
      <c r="AT14" s="8">
        <f t="shared" ref="AT14" si="290">+AS14+(AS13+AT13)/2</f>
        <v>12084.606487687503</v>
      </c>
      <c r="AU14" s="8">
        <f t="shared" ref="AU14" si="291">+AT14+(AT13+AU13)/2</f>
        <v>13274.777379769454</v>
      </c>
      <c r="AV14" s="8">
        <f t="shared" ref="AV14" si="292">+AU14+(AU13+AV13)/2</f>
        <v>14543.945430420474</v>
      </c>
      <c r="AW14" s="8">
        <f t="shared" ref="AW14" si="293">+AV14+(AV13+AW13)/2</f>
        <v>15890.704419386651</v>
      </c>
      <c r="AX14" s="8">
        <f t="shared" ref="AX14" si="294">+AW14+(AW13+AX13)/2</f>
        <v>17312.350500255758</v>
      </c>
      <c r="AY14" s="8">
        <f t="shared" ref="AY14" si="295">+AX14+(AX13+AY13)/2</f>
        <v>18804.795989279646</v>
      </c>
      <c r="AZ14" s="8">
        <f t="shared" ref="AZ14" si="296">+AY14+(AY13+AZ13)/2</f>
        <v>20362.526316929274</v>
      </c>
      <c r="BA14" s="8">
        <f t="shared" ref="BA14" si="297">+AZ14+(AZ13+BA13)/2</f>
        <v>21978.609138431813</v>
      </c>
      <c r="BB14" s="8">
        <f t="shared" ref="BB14" si="298">+BA14+(BA13+BB13)/2</f>
        <v>23644.762110670308</v>
      </c>
      <c r="BC14" s="8">
        <f t="shared" ref="BC14" si="299">+BB14+(BB13+BC13)/2</f>
        <v>25351.482279029282</v>
      </c>
      <c r="BD14" s="8">
        <f t="shared" ref="BD14" si="300">+BC14+(BC13+BD13)/2</f>
        <v>27088.235626494541</v>
      </c>
      <c r="BE14" s="8">
        <f t="shared" ref="BE14" si="301">+BD14+(BD13+BE13)/2</f>
        <v>28843.700537137589</v>
      </c>
      <c r="BF14" s="8">
        <f t="shared" ref="BF14" si="302">+BE14+(BE13+BF13)/2</f>
        <v>30606.054262000816</v>
      </c>
      <c r="BG14" s="8">
        <f t="shared" ref="BG14" si="303">+BF14+(BF13+BG13)/2</f>
        <v>32363.287538759825</v>
      </c>
      <c r="BH14" s="8">
        <f t="shared" ref="BH14" si="304">+BG14+(BG13+BH13)/2</f>
        <v>34103.529843830809</v>
      </c>
      <c r="BI14" s="8">
        <f t="shared" ref="BI14" si="305">+BH14+(BH13+BI13)/2</f>
        <v>35815.366727587039</v>
      </c>
      <c r="BJ14" s="8">
        <f t="shared" ref="BJ14" si="306">+BI14+(BI13+BJ13)/2</f>
        <v>37488.131449751141</v>
      </c>
      <c r="BK14" s="8">
        <f t="shared" ref="BK14" si="307">+BJ14+(BJ13+BK13)/2</f>
        <v>39112.155581067214</v>
      </c>
      <c r="BL14" s="8">
        <f t="shared" ref="BL14" si="308">+BK14+(BK13+BL13)/2</f>
        <v>40678.967018520932</v>
      </c>
      <c r="BM14" s="8">
        <f t="shared" ref="BM14" si="309">+BL14+(BL13+BM13)/2</f>
        <v>42181.428455191337</v>
      </c>
      <c r="BN14" s="8">
        <f t="shared" ref="BN14" si="310">+BM14+(BM13+BN13)/2</f>
        <v>43613.814162346513</v>
      </c>
      <c r="BO14" s="8">
        <f t="shared" ref="BO14" si="311">+BN14+(BN13+BO13)/2</f>
        <v>44971.827423069844</v>
      </c>
      <c r="BP14" s="8">
        <f t="shared" ref="BP14" si="312">+BO14+(BO13+BP13)/2</f>
        <v>46252.564662548852</v>
      </c>
      <c r="BQ14" s="8">
        <f t="shared" ref="BQ14" si="313">+BP14+(BP13+BQ13)/2</f>
        <v>47454.434976175042</v>
      </c>
      <c r="BR14" s="8">
        <f t="shared" ref="BR14" si="314">+BQ14+(BQ13+BR13)/2</f>
        <v>48577.045267705056</v>
      </c>
      <c r="BS14" s="8">
        <f t="shared" ref="BS14" si="315">+BR14+(BR13+BS13)/2</f>
        <v>49621.061638466177</v>
      </c>
      <c r="BT14" s="8">
        <f t="shared" ref="BT14" si="316">+BS14+(BS13+BT13)/2</f>
        <v>50588.057192155393</v>
      </c>
      <c r="BU14" s="8">
        <f t="shared" ref="BU14" si="317">+BT14+(BT13+BU13)/2</f>
        <v>51480.355278812014</v>
      </c>
      <c r="BV14" s="8">
        <f t="shared" ref="BV14" si="318">+BU14+(BU13+BV13)/2</f>
        <v>52300.875652176721</v>
      </c>
      <c r="BW14" s="8">
        <f t="shared" ref="BW14" si="319">+BV14+(BV13+BW13)/2</f>
        <v>53052.989291471109</v>
      </c>
      <c r="BX14" s="8">
        <f t="shared" ref="BX14" si="320">+BW14+(BW13+BX13)/2</f>
        <v>53740.385931563724</v>
      </c>
      <c r="BY14" s="8">
        <f t="shared" ref="BY14" si="321">+BX14+(BX13+BY13)/2</f>
        <v>54366.956790050986</v>
      </c>
      <c r="BZ14" s="8">
        <f t="shared" ref="BZ14" si="322">+BY14+(BY13+BZ13)/2</f>
        <v>54936.693657883712</v>
      </c>
      <c r="CA14" s="8">
        <f t="shared" ref="CA14" si="323">+BZ14+(BZ13+CA13)/2</f>
        <v>55453.604467721125</v>
      </c>
      <c r="CB14" s="8">
        <f t="shared" ref="CB14" si="324">+CA14+(CA13+CB13)/2</f>
        <v>55921.644672005561</v>
      </c>
      <c r="CC14" s="8">
        <f t="shared" ref="CC14" si="325">+CB14+(CB13+CC13)/2</f>
        <v>56344.663227979654</v>
      </c>
      <c r="CD14" s="8">
        <f t="shared" ref="CD14" si="326">+CC14+(CC13+CD13)/2</f>
        <v>56726.361663223586</v>
      </c>
      <c r="CE14" s="8">
        <f t="shared" ref="CE14" si="327">+CD14+(CD13+CE13)/2</f>
        <v>57070.264541111552</v>
      </c>
      <c r="CF14" s="8">
        <f t="shared" ref="CF14" si="328">+CE14+(CE13+CF13)/2</f>
        <v>57379.699619567291</v>
      </c>
      <c r="CG14" s="8">
        <f t="shared" ref="CG14" si="329">+CF14+(CF13+CG13)/2</f>
        <v>57657.786061264022</v>
      </c>
      <c r="CH14" s="8">
        <f t="shared" ref="CH14" si="330">+CG14+(CG13+CH13)/2</f>
        <v>57907.429177367259</v>
      </c>
      <c r="CI14" s="8">
        <f t="shared" ref="CI14" si="331">+CH14+(CH13+CI13)/2</f>
        <v>58131.320344825624</v>
      </c>
      <c r="CJ14" s="8">
        <f t="shared" ref="CJ14" si="332">+CI14+(CI13+CJ13)/2</f>
        <v>58331.940909964134</v>
      </c>
      <c r="CK14" s="8">
        <f t="shared" ref="CK14" si="333">+CJ14+(CJ13+CK13)/2</f>
        <v>58511.569065032854</v>
      </c>
      <c r="CL14" s="8">
        <f t="shared" ref="CL14" si="334">+CK14+(CK13+CL13)/2</f>
        <v>58672.288850218058</v>
      </c>
      <c r="CM14" s="8">
        <f t="shared" ref="CM14:DN14" si="335">+CL14+(CL13+CM13)/2</f>
        <v>58816.000585791116</v>
      </c>
      <c r="CN14" s="8">
        <f t="shared" si="335"/>
        <v>58944.43217458234</v>
      </c>
      <c r="CO14" s="8">
        <f t="shared" si="335"/>
        <v>59059.150832770116</v>
      </c>
      <c r="CP14" s="8">
        <f t="shared" si="335"/>
        <v>59161.57490731759</v>
      </c>
      <c r="CQ14" s="8">
        <f t="shared" si="335"/>
        <v>59252.985522342162</v>
      </c>
      <c r="CR14" s="8">
        <f t="shared" si="335"/>
        <v>59334.537865806458</v>
      </c>
      <c r="CS14" s="8">
        <f t="shared" si="335"/>
        <v>59407.271983926876</v>
      </c>
      <c r="CT14" s="8">
        <f t="shared" si="335"/>
        <v>59472.122995400481</v>
      </c>
      <c r="CU14" s="8">
        <f t="shared" si="335"/>
        <v>59529.9306726758</v>
      </c>
      <c r="CV14" s="8">
        <f t="shared" si="335"/>
        <v>59581.44836462431</v>
      </c>
      <c r="CW14" s="8">
        <f t="shared" si="335"/>
        <v>59627.351255523026</v>
      </c>
      <c r="CX14" s="8">
        <f t="shared" si="335"/>
        <v>59668.24397047003</v>
      </c>
      <c r="CY14" s="8">
        <f t="shared" si="335"/>
        <v>59704.667548280959</v>
      </c>
      <c r="CZ14" s="8">
        <f t="shared" si="335"/>
        <v>59737.105810445471</v>
      </c>
      <c r="DA14" s="8">
        <f t="shared" si="335"/>
        <v>59765.991159598925</v>
      </c>
      <c r="DB14" s="8">
        <f t="shared" si="335"/>
        <v>59791.709843792771</v>
      </c>
      <c r="DC14" s="8">
        <f t="shared" si="335"/>
        <v>59814.606724121542</v>
      </c>
      <c r="DD14" s="8">
        <f t="shared" si="335"/>
        <v>59834.989583381022</v>
      </c>
      <c r="DE14" s="8">
        <f t="shared" si="335"/>
        <v>59853.133012706625</v>
      </c>
      <c r="DF14" s="8">
        <f t="shared" si="335"/>
        <v>59869.281911822298</v>
      </c>
      <c r="DG14" s="8">
        <f t="shared" si="335"/>
        <v>59883.654636811065</v>
      </c>
      <c r="DH14" s="8">
        <f t="shared" si="335"/>
        <v>59896.445827348958</v>
      </c>
      <c r="DI14" s="8">
        <f t="shared" si="335"/>
        <v>59907.828943236571</v>
      </c>
      <c r="DJ14" s="8">
        <f t="shared" si="335"/>
        <v>59917.958537902741</v>
      </c>
      <c r="DK14" s="8">
        <f t="shared" si="335"/>
        <v>59926.972294404346</v>
      </c>
      <c r="DL14" s="8">
        <f t="shared" si="335"/>
        <v>59934.992847349546</v>
      </c>
      <c r="DM14" s="8">
        <f t="shared" si="335"/>
        <v>59942.129412160131</v>
      </c>
      <c r="DN14" s="8">
        <f t="shared" si="335"/>
        <v>59948.47924118158</v>
      </c>
      <c r="DO14" s="8">
        <f t="shared" ref="DO14" si="336">+DN14+(DN13+DO13)/2</f>
        <v>59954.128924359298</v>
      </c>
      <c r="DP14" s="8">
        <f t="shared" ref="DP14" si="337">+DO14+(DO13+DP13)/2</f>
        <v>59959.155550532581</v>
      </c>
      <c r="DQ14" s="8">
        <f>+DP14+(DP13+DQ13)/2</f>
        <v>59963.627743855308</v>
      </c>
      <c r="DR14" s="8">
        <f>+DQ14+(DQ13+DR13)/2</f>
        <v>59967.606588432966</v>
      </c>
      <c r="DS14" s="8">
        <f>+DR14+(DR13+DS13)/2</f>
        <v>59971.146452965164</v>
      </c>
      <c r="DT14" s="8">
        <f t="shared" ref="DT14:DU14" si="338">+DS14+(DS13+DT13)/2</f>
        <v>59974.295725996111</v>
      </c>
      <c r="DU14" s="8">
        <f t="shared" si="338"/>
        <v>59977.097471295951</v>
      </c>
      <c r="DV14" s="8">
        <f t="shared" ref="DV14" si="339">+DU14+(DU13+DV13)/2</f>
        <v>59979.590011916764</v>
      </c>
      <c r="DW14" s="8">
        <f t="shared" ref="DW14" si="340">+DV14+(DV13+DW13)/2</f>
        <v>59981.807450580971</v>
      </c>
      <c r="DX14" s="8">
        <f t="shared" ref="DX14" si="341">+DW14+(DW13+DX13)/2</f>
        <v>59983.780133259635</v>
      </c>
      <c r="DY14" s="8">
        <f t="shared" ref="DY14" si="342">+DX14+(DX13+DY13)/2</f>
        <v>59985.535062077135</v>
      </c>
      <c r="DZ14" s="8">
        <f t="shared" ref="DZ14" si="343">+DY14+(DY13+DZ13)/2</f>
        <v>59987.096263029453</v>
      </c>
      <c r="EA14" s="8">
        <f t="shared" ref="EA14" si="344">+DZ14+(DZ13+EA13)/2</f>
        <v>59988.485113420124</v>
      </c>
      <c r="EB14" s="8">
        <f t="shared" ref="EB14" si="345">+EA14+(EA13+EB13)/2</f>
        <v>59989.72063339415</v>
      </c>
      <c r="EC14" s="8">
        <f t="shared" ref="EC14" si="346">+EB14+(EB13+EC13)/2</f>
        <v>59990.819745480789</v>
      </c>
      <c r="ED14" s="8">
        <f t="shared" ref="ED14" si="347">+EC14+(EC13+ED13)/2</f>
        <v>59991.79750563539</v>
      </c>
      <c r="EE14" s="8">
        <f t="shared" ref="EE14" si="348">+ED14+(ED13+EE13)/2</f>
        <v>59992.667308893964</v>
      </c>
      <c r="EF14" s="8">
        <f t="shared" ref="EF14" si="349">+EE14+(EE13+EF13)/2</f>
        <v>59993.441072417387</v>
      </c>
      <c r="EG14" s="8">
        <f t="shared" ref="EG14" si="350">+EF14+(EF13+EG13)/2</f>
        <v>59994.129398401012</v>
      </c>
      <c r="EH14" s="8">
        <f t="shared" ref="EH14" si="351">+EG14+(EG13+EH13)/2</f>
        <v>59994.741719056539</v>
      </c>
      <c r="EI14" s="8">
        <f t="shared" ref="EI14" si="352">+EH14+(EH13+EI13)/2</f>
        <v>59995.28642563273</v>
      </c>
      <c r="EJ14" s="8">
        <f t="shared" ref="EJ14" si="353">+EI14+(EI13+EJ13)/2</f>
        <v>59995.77098322715</v>
      </c>
      <c r="EK14" s="8">
        <f t="shared" ref="EK14" si="354">+EJ14+(EJ13+EK13)/2</f>
        <v>59996.202032949834</v>
      </c>
      <c r="EL14" s="8">
        <f t="shared" ref="EL14" si="355">+EK14+(EK13+EL13)/2</f>
        <v>59996.585482829105</v>
      </c>
      <c r="EM14" s="8">
        <f t="shared" ref="EM14" si="356">+EL14+(EL13+EM13)/2</f>
        <v>59996.926588697635</v>
      </c>
      <c r="EN14" s="8">
        <f t="shared" ref="EN14" si="357">+EM14+(EM13+EN13)/2</f>
        <v>59997.230026161182</v>
      </c>
      <c r="EO14" s="8">
        <f t="shared" ref="EO14" si="358">+EN14+(EN13+EO13)/2</f>
        <v>59997.499954631552</v>
      </c>
      <c r="EP14" s="8">
        <f t="shared" ref="EP14" si="359">+EO14+(EO13+EP13)/2</f>
        <v>59997.740074297602</v>
      </c>
      <c r="EQ14" s="8">
        <f t="shared" ref="EQ14" si="360">+EP14+(EP13+EQ13)/2</f>
        <v>59997.953676812198</v>
      </c>
      <c r="ER14" s="8">
        <f t="shared" ref="ER14" si="361">+EQ14+(EQ13+ER13)/2</f>
        <v>59998.143690387449</v>
      </c>
      <c r="ES14" s="8">
        <f t="shared" ref="ES14" si="362">+ER14+(ER13+ES13)/2</f>
        <v>59998.312719914524</v>
      </c>
      <c r="ET14" s="8">
        <f t="shared" ref="ET14" si="363">+ES14+(ES13+ET13)/2</f>
        <v>59998.463082656512</v>
      </c>
      <c r="EU14" s="8">
        <f t="shared" ref="EU14" si="364">+ET14+(ET13+EU13)/2</f>
        <v>59998.596840002407</v>
      </c>
      <c r="EV14" s="8">
        <f t="shared" ref="EV14" si="365">+EU14+(EU13+EV13)/2</f>
        <v>59998.715825716637</v>
      </c>
      <c r="EW14" s="8">
        <f t="shared" ref="EW14" si="366">+EV14+(EV13+EW13)/2</f>
        <v>59998.821671070596</v>
      </c>
      <c r="EX14" s="8">
        <f t="shared" ref="EX14" si="367">+EW14+(EW13+EX13)/2</f>
        <v>59998.915827200202</v>
      </c>
      <c r="EY14" s="8">
        <f t="shared" ref="EY14" si="368">+EX14+(EX13+EY13)/2</f>
        <v>59998.999584995465</v>
      </c>
      <c r="EZ14" s="8">
        <f t="shared" ref="EZ14" si="369">+EY14+(EY13+EZ13)/2</f>
        <v>59999.074092794435</v>
      </c>
      <c r="FA14" s="8">
        <f t="shared" ref="FA14" si="370">+EZ14+(EZ13+FA13)/2</f>
        <v>59999.140372123737</v>
      </c>
      <c r="FB14" s="8">
        <f t="shared" ref="FB14" si="371">+FA14+(FA13+FB13)/2</f>
        <v>59999.199331701369</v>
      </c>
      <c r="FC14" s="8">
        <f t="shared" ref="FC14" si="372">+FB14+(FB13+FC13)/2</f>
        <v>59999.251779893464</v>
      </c>
      <c r="FD14" s="8">
        <f t="shared" ref="FD14" si="373">+FC14+(FC13+FD13)/2</f>
        <v>59999.298435795718</v>
      </c>
      <c r="FE14" s="8">
        <f t="shared" ref="FE14" si="374">+FD14+(FD13+FE13)/2</f>
        <v>59999.339939091304</v>
      </c>
      <c r="FF14" s="8">
        <f t="shared" ref="FF14" si="375">+FE14+(FE13+FF13)/2</f>
        <v>59999.376858820266</v>
      </c>
      <c r="FG14" s="8">
        <f t="shared" ref="FG14" si="376">+FF14+(FF13+FG13)/2</f>
        <v>59999.409701180637</v>
      </c>
      <c r="FH14" s="8">
        <f t="shared" ref="FH14" si="377">+FG14+(FG13+FH13)/2</f>
        <v>59999.438916468156</v>
      </c>
      <c r="FI14" s="8">
        <f t="shared" ref="FI14" si="378">+FH14+(FH13+FI13)/2</f>
        <v>59999.464905249646</v>
      </c>
      <c r="FJ14" s="8">
        <f t="shared" ref="FJ14" si="379">+FI14+(FI13+FJ13)/2</f>
        <v>59999.488023854748</v>
      </c>
      <c r="FK14" s="8">
        <f t="shared" ref="FK14" si="380">+FJ14+(FJ13+FK13)/2</f>
        <v>59999.508589261168</v>
      </c>
      <c r="FL14" s="8">
        <f t="shared" ref="FL14" si="381">+FK14+(FK13+FL13)/2</f>
        <v>59999.526883440478</v>
      </c>
      <c r="FM14" s="8">
        <f t="shared" ref="FM14" si="382">+FL14+(FL13+FM13)/2</f>
        <v>59999.543157224034</v>
      </c>
      <c r="FN14" s="8">
        <f t="shared" ref="FN14" si="383">+FM14+(FM13+FN13)/2</f>
        <v>59999.557633741948</v>
      </c>
      <c r="FO14" s="8">
        <f t="shared" ref="FO14" si="384">+FN14+(FN13+FO13)/2</f>
        <v>59999.570511482292</v>
      </c>
      <c r="FP14" s="8">
        <f t="shared" ref="FP14" si="385">+FO14+(FO13+FP13)/2</f>
        <v>59999.581967012477</v>
      </c>
      <c r="FQ14" s="8">
        <f t="shared" ref="FQ14" si="386">+FP14+(FP13+FQ13)/2</f>
        <v>59999.592157400119</v>
      </c>
      <c r="FR14" s="8">
        <f t="shared" ref="FR14" si="387">+FQ14+(FQ13+FR13)/2</f>
        <v>59999.601222366509</v>
      </c>
      <c r="FS14" s="8">
        <f t="shared" ref="FS14" si="388">+FR14+(FR13+FS13)/2</f>
        <v>59999.609286202322</v>
      </c>
      <c r="FT14" s="8">
        <f t="shared" ref="FT14" si="389">+FS14+(FS13+FT13)/2</f>
        <v>59999.616459471712</v>
      </c>
      <c r="FU14" s="8">
        <f t="shared" ref="FU14" si="390">+FT14+(FT13+FU13)/2</f>
        <v>59999.62284052826</v>
      </c>
      <c r="FV14" s="8">
        <f t="shared" ref="FV14" si="391">+FU14+(FU13+FV13)/2</f>
        <v>59999.628516863471</v>
      </c>
      <c r="FW14" s="8">
        <f t="shared" ref="FW14" si="392">+FV14+(FV13+FW13)/2</f>
        <v>59999.633566306387</v>
      </c>
      <c r="FX14" s="8">
        <f t="shared" ref="FX14" si="393">+FW14+(FW13+FX13)/2</f>
        <v>59999.638058090655</v>
      </c>
      <c r="FY14" s="8">
        <f t="shared" ref="FY14" si="394">+FX14+(FX13+FY13)/2</f>
        <v>59999.642053803829</v>
      </c>
      <c r="FZ14" s="8">
        <f t="shared" ref="FZ14" si="395">+FY14+(FY13+FZ13)/2</f>
        <v>59999.645608231775</v>
      </c>
      <c r="GA14" s="8">
        <f t="shared" ref="GA14" si="396">+FZ14+(FZ13+GA13)/2</f>
        <v>59999.648770109838</v>
      </c>
      <c r="GB14" s="8">
        <f t="shared" ref="GB14" si="397">+GA14+(GA13+GB13)/2</f>
        <v>59999.65158279107</v>
      </c>
      <c r="GC14" s="8">
        <f t="shared" ref="GC14" si="398">+GB14+(GB13+GC13)/2</f>
        <v>59999.654084840629</v>
      </c>
      <c r="GD14" s="8">
        <f t="shared" ref="GD14" si="399">+GC14+(GC13+GD13)/2</f>
        <v>59999.656310564569</v>
      </c>
      <c r="GE14" s="8">
        <f t="shared" ref="GE14" si="400">+GD14+(GD13+GE13)/2</f>
        <v>59999.658290480183</v>
      </c>
      <c r="GF14" s="8">
        <f t="shared" ref="GF14" si="401">+GE14+(GE13+GF13)/2</f>
        <v>59999.66005173447</v>
      </c>
      <c r="GG14" s="8">
        <f t="shared" ref="GG14" si="402">+GF14+(GF13+GG13)/2</f>
        <v>59999.661618476312</v>
      </c>
      <c r="GH14" s="8">
        <f t="shared" ref="GH14" si="403">+GG14+(GG13+GH13)/2</f>
        <v>59999.663012187601</v>
      </c>
    </row>
    <row r="15" spans="1:190" ht="15" x14ac:dyDescent="0.25">
      <c r="A15" s="28">
        <f>SUM($M15:BP15)</f>
        <v>6701502.7376337415</v>
      </c>
      <c r="B15" s="9" t="str">
        <f>"SSE"&amp;D13</f>
        <v>SSE60000</v>
      </c>
      <c r="C15" s="9"/>
      <c r="D15" s="7">
        <f>$E$7-A15</f>
        <v>20366223.47665197</v>
      </c>
      <c r="E15" s="40">
        <f>+D15/$E$7</f>
        <v>0.75241722616150719</v>
      </c>
      <c r="G15" s="8"/>
      <c r="H15" s="7"/>
      <c r="J15" s="7"/>
      <c r="K15" s="3" t="s">
        <v>88</v>
      </c>
      <c r="L15" s="7"/>
      <c r="M15" s="8">
        <f>+(M$5-M13)^2</f>
        <v>1287.2168693944661</v>
      </c>
      <c r="N15" s="8">
        <f t="shared" ref="N15:AN15" si="404">+(N$5-N13)^2</f>
        <v>1724.1894970468168</v>
      </c>
      <c r="O15" s="8">
        <f t="shared" si="404"/>
        <v>2278.227968402286</v>
      </c>
      <c r="P15" s="8">
        <f t="shared" si="404"/>
        <v>2763.1819858574809</v>
      </c>
      <c r="Q15" s="8">
        <f t="shared" si="404"/>
        <v>3612.2527858784383</v>
      </c>
      <c r="R15" s="8">
        <f t="shared" si="404"/>
        <v>4545.4335749224783</v>
      </c>
      <c r="S15" s="8">
        <f t="shared" si="404"/>
        <v>5566.4758855089758</v>
      </c>
      <c r="T15" s="8">
        <f t="shared" si="404"/>
        <v>7017.0026707367824</v>
      </c>
      <c r="U15" s="8">
        <f t="shared" si="404"/>
        <v>8836.8285128697262</v>
      </c>
      <c r="V15" s="8">
        <f t="shared" si="404"/>
        <v>10493.584571271385</v>
      </c>
      <c r="W15" s="8">
        <f t="shared" si="404"/>
        <v>12365.158231756226</v>
      </c>
      <c r="X15" s="8">
        <f t="shared" si="404"/>
        <v>16237.707956063745</v>
      </c>
      <c r="Y15" s="8">
        <f t="shared" si="404"/>
        <v>22283.565689053888</v>
      </c>
      <c r="Z15" s="8">
        <f t="shared" si="404"/>
        <v>21290.379645193862</v>
      </c>
      <c r="AA15" s="8">
        <f t="shared" si="404"/>
        <v>28395.645555840307</v>
      </c>
      <c r="AB15" s="8">
        <f t="shared" si="404"/>
        <v>32133.426307512767</v>
      </c>
      <c r="AC15" s="8">
        <f t="shared" si="404"/>
        <v>48555.750891410426</v>
      </c>
      <c r="AD15" s="8">
        <f t="shared" si="404"/>
        <v>41617.368201652367</v>
      </c>
      <c r="AE15" s="8">
        <f t="shared" si="404"/>
        <v>83185.6160737428</v>
      </c>
      <c r="AF15" s="8">
        <f t="shared" si="404"/>
        <v>1506.6894589219301</v>
      </c>
      <c r="AG15" s="8">
        <f t="shared" si="404"/>
        <v>45542.761586946464</v>
      </c>
      <c r="AH15" s="8">
        <f t="shared" si="404"/>
        <v>156340.77718537528</v>
      </c>
      <c r="AI15" s="8">
        <f t="shared" si="404"/>
        <v>676.83066226215021</v>
      </c>
      <c r="AJ15" s="8">
        <f t="shared" si="404"/>
        <v>234575.62603986141</v>
      </c>
      <c r="AK15" s="8">
        <f t="shared" si="404"/>
        <v>2359.3904227444627</v>
      </c>
      <c r="AL15" s="8">
        <f t="shared" si="404"/>
        <v>66980.135387394272</v>
      </c>
      <c r="AM15" s="8">
        <f t="shared" si="404"/>
        <v>673.04137901427305</v>
      </c>
      <c r="AN15" s="8">
        <f t="shared" si="404"/>
        <v>48967.845775664966</v>
      </c>
      <c r="AO15" s="8">
        <f t="shared" ref="AO15:BG15" si="405">+(AO$5-AO13)^2</f>
        <v>96324.919912804035</v>
      </c>
      <c r="AP15" s="8">
        <f t="shared" si="405"/>
        <v>67576.43724003862</v>
      </c>
      <c r="AQ15" s="68">
        <f t="shared" si="405"/>
        <v>208824.41374674745</v>
      </c>
      <c r="AR15" s="8">
        <f t="shared" si="405"/>
        <v>3208.7998870692772</v>
      </c>
      <c r="AS15" s="8">
        <f t="shared" si="405"/>
        <v>7295.8644056632493</v>
      </c>
      <c r="AT15" s="8">
        <f t="shared" si="405"/>
        <v>189639.67708284297</v>
      </c>
      <c r="AU15" s="8">
        <f t="shared" si="405"/>
        <v>435.36511272672527</v>
      </c>
      <c r="AV15" s="8">
        <f t="shared" si="405"/>
        <v>20888.719536765086</v>
      </c>
      <c r="AW15" s="8">
        <f t="shared" si="405"/>
        <v>236241.95967536021</v>
      </c>
      <c r="AX15" s="8">
        <f t="shared" si="405"/>
        <v>204525.43186746511</v>
      </c>
      <c r="AY15" s="8">
        <f t="shared" si="405"/>
        <v>57430.252107499036</v>
      </c>
      <c r="AZ15" s="8">
        <f t="shared" si="405"/>
        <v>3577.781309615048</v>
      </c>
      <c r="BA15" s="8">
        <f t="shared" si="405"/>
        <v>89611.072289503732</v>
      </c>
      <c r="BB15" s="8">
        <f t="shared" si="405"/>
        <v>50155.778934608214</v>
      </c>
      <c r="BC15" s="8">
        <f t="shared" si="405"/>
        <v>186179.71735645132</v>
      </c>
      <c r="BD15" s="8">
        <f t="shared" si="405"/>
        <v>5932.2679232244391</v>
      </c>
      <c r="BE15" s="8">
        <f t="shared" si="405"/>
        <v>346813.34378117643</v>
      </c>
      <c r="BF15" s="8">
        <f t="shared" si="405"/>
        <v>292463.39161625126</v>
      </c>
      <c r="BG15" s="8">
        <f t="shared" si="405"/>
        <v>164566.28908696203</v>
      </c>
      <c r="BH15" s="8">
        <f t="shared" ref="BH15:BN15" si="406">+(BH$5-BH13)^2</f>
        <v>346705.34457756957</v>
      </c>
      <c r="BI15" s="8">
        <f t="shared" si="406"/>
        <v>21651.102150938932</v>
      </c>
      <c r="BJ15" s="8">
        <f t="shared" si="406"/>
        <v>4312.887663707661</v>
      </c>
      <c r="BK15" s="8">
        <f t="shared" si="406"/>
        <v>160300.68785371442</v>
      </c>
      <c r="BL15" s="8">
        <f t="shared" si="406"/>
        <v>148415.3985685106</v>
      </c>
      <c r="BM15" s="8">
        <f t="shared" si="406"/>
        <v>6777.2933624852049</v>
      </c>
      <c r="BN15" s="8">
        <f t="shared" si="406"/>
        <v>316861.21438957867</v>
      </c>
      <c r="BO15" s="8">
        <f t="shared" ref="BO15:BU15" si="407">+(BO$5-BO13)^2</f>
        <v>355298.50434471801</v>
      </c>
      <c r="BP15" s="8">
        <f t="shared" si="407"/>
        <v>2197676.7110774443</v>
      </c>
      <c r="BQ15" s="8">
        <f t="shared" si="407"/>
        <v>1350701.7209734209</v>
      </c>
      <c r="BR15" s="8">
        <f t="shared" si="407"/>
        <v>1172940.2173648782</v>
      </c>
      <c r="BS15" s="8">
        <f t="shared" si="407"/>
        <v>1010043.282481685</v>
      </c>
      <c r="BT15" s="8">
        <f t="shared" si="407"/>
        <v>863007.57798331836</v>
      </c>
      <c r="BU15" s="8">
        <f t="shared" si="407"/>
        <v>732075.59362576855</v>
      </c>
      <c r="BV15" s="8">
        <f t="shared" ref="BV15:CA15" si="408">+(BV$5-BV13)^2</f>
        <v>616894.92054057238</v>
      </c>
      <c r="BW15" s="8">
        <f t="shared" si="408"/>
        <v>516674.43699772249</v>
      </c>
      <c r="BX15" s="8">
        <f t="shared" si="408"/>
        <v>430326.27376623242</v>
      </c>
      <c r="BY15" s="8">
        <f t="shared" si="408"/>
        <v>356587.08382323617</v>
      </c>
      <c r="BZ15" s="8">
        <f t="shared" si="408"/>
        <v>294115.97758007556</v>
      </c>
      <c r="CA15" s="8">
        <f t="shared" si="408"/>
        <v>241569.31507930852</v>
      </c>
      <c r="CB15" s="8">
        <f t="shared" ref="CB15:DN15" si="409">+(CB$5-CB13)^2</f>
        <v>197654.3944474319</v>
      </c>
      <c r="CC15" s="8">
        <f t="shared" si="409"/>
        <v>161165.0874495609</v>
      </c>
      <c r="CD15" s="8">
        <f t="shared" si="409"/>
        <v>131002.84585505922</v>
      </c>
      <c r="CE15" s="8">
        <f t="shared" si="409"/>
        <v>106186.43602162119</v>
      </c>
      <c r="CF15" s="8">
        <f t="shared" si="409"/>
        <v>85853.426660264828</v>
      </c>
      <c r="CG15" s="8">
        <f t="shared" si="409"/>
        <v>69255.990631412293</v>
      </c>
      <c r="CH15" s="8">
        <f t="shared" si="409"/>
        <v>55753.080712353018</v>
      </c>
      <c r="CI15" s="8">
        <f t="shared" si="409"/>
        <v>44800.561869671932</v>
      </c>
      <c r="CJ15" s="8">
        <f t="shared" si="409"/>
        <v>35940.461933082392</v>
      </c>
      <c r="CK15" s="8">
        <f t="shared" si="409"/>
        <v>28790.152671253563</v>
      </c>
      <c r="CL15" s="8">
        <f t="shared" si="409"/>
        <v>23031.995523093559</v>
      </c>
      <c r="CM15" s="8">
        <f t="shared" si="409"/>
        <v>18403.77473572746</v>
      </c>
      <c r="CN15" s="8">
        <f t="shared" si="409"/>
        <v>14690.08594807239</v>
      </c>
      <c r="CO15" s="8">
        <f t="shared" si="409"/>
        <v>11714.739807527909</v>
      </c>
      <c r="CP15" s="8">
        <f t="shared" si="409"/>
        <v>9334.1678977111369</v>
      </c>
      <c r="CQ15" s="8">
        <f t="shared" si="409"/>
        <v>7431.7731525771878</v>
      </c>
      <c r="CR15" s="8">
        <f t="shared" si="409"/>
        <v>5913.1415916635751</v>
      </c>
      <c r="CS15" s="8">
        <f t="shared" si="409"/>
        <v>4702.0206971590178</v>
      </c>
      <c r="CT15" s="8">
        <f t="shared" si="409"/>
        <v>3736.967504769917</v>
      </c>
      <c r="CU15" s="8">
        <f t="shared" si="409"/>
        <v>2968.5731052404349</v>
      </c>
      <c r="CV15" s="8">
        <f t="shared" si="409"/>
        <v>2357.1773088208188</v>
      </c>
      <c r="CW15" s="8">
        <f t="shared" si="409"/>
        <v>1870.9960088649868</v>
      </c>
      <c r="CX15" s="8">
        <f t="shared" si="409"/>
        <v>1484.5931514164527</v>
      </c>
      <c r="CY15" s="8">
        <f t="shared" si="409"/>
        <v>1177.6384452374334</v>
      </c>
      <c r="CZ15" s="8">
        <f t="shared" si="409"/>
        <v>933.90059544137887</v>
      </c>
      <c r="DA15" s="8">
        <f t="shared" si="409"/>
        <v>740.43368172585917</v>
      </c>
      <c r="DB15" s="8">
        <f t="shared" si="409"/>
        <v>586.921233750581</v>
      </c>
      <c r="DC15" s="8">
        <f t="shared" si="409"/>
        <v>465.14857372308768</v>
      </c>
      <c r="DD15" s="8">
        <f t="shared" si="409"/>
        <v>368.5791450598619</v>
      </c>
      <c r="DE15" s="8">
        <f t="shared" si="409"/>
        <v>292.01490059257532</v>
      </c>
      <c r="DF15" s="8">
        <f t="shared" si="409"/>
        <v>231.32447193130989</v>
      </c>
      <c r="DG15" s="8">
        <f t="shared" si="409"/>
        <v>183.22587399126294</v>
      </c>
      <c r="DH15" s="8">
        <f t="shared" si="409"/>
        <v>145.11300275351917</v>
      </c>
      <c r="DI15" s="8">
        <f t="shared" si="409"/>
        <v>114.91724066310223</v>
      </c>
      <c r="DJ15" s="8">
        <f t="shared" si="409"/>
        <v>90.997164759528928</v>
      </c>
      <c r="DK15" s="8">
        <f t="shared" si="409"/>
        <v>72.050720754433783</v>
      </c>
      <c r="DL15" s="8">
        <f t="shared" si="409"/>
        <v>57.045336072058731</v>
      </c>
      <c r="DM15" s="8">
        <f t="shared" si="409"/>
        <v>45.162342413792217</v>
      </c>
      <c r="DN15" s="8">
        <f t="shared" si="409"/>
        <v>35.752802394274127</v>
      </c>
      <c r="DO15" s="8">
        <f t="shared" ref="DO15:DP15" si="410">+(DO$5-DO13)^2</f>
        <v>28.302417454905758</v>
      </c>
      <c r="DP15" s="8">
        <f t="shared" si="410"/>
        <v>22.403662246467075</v>
      </c>
      <c r="DQ15" s="8">
        <f>+(DQ$5-DQ13)^2</f>
        <v>17.733665899962009</v>
      </c>
      <c r="DR15" s="8">
        <f>+(DR$5-DR13)^2</f>
        <v>14.036660999758546</v>
      </c>
      <c r="DS15" s="8">
        <f>+(DS$5-DS13)^2</f>
        <v>11.110061236846359</v>
      </c>
      <c r="DT15" s="8">
        <f t="shared" ref="DT15:DU15" si="411">+(DT$5-DT13)^2</f>
        <v>8.793420502645743</v>
      </c>
      <c r="DU15" s="8">
        <f t="shared" si="411"/>
        <v>6.9596791723588023</v>
      </c>
      <c r="DV15" s="8">
        <f t="shared" ref="DV15:DX15" si="412">+(DV$5-DV13)^2</f>
        <v>5.5082252566787897</v>
      </c>
      <c r="DW15" s="8">
        <f t="shared" si="412"/>
        <v>4.3593951983737105</v>
      </c>
      <c r="DX15" s="8">
        <f t="shared" si="412"/>
        <v>3.4501163577654181</v>
      </c>
      <c r="DY15" s="8">
        <f t="shared" ref="DY15:EA15" si="413">+(DY$5-DY13)^2</f>
        <v>2.7304546794027509</v>
      </c>
      <c r="DZ15" s="8">
        <f t="shared" si="413"/>
        <v>2.1608798726183269</v>
      </c>
      <c r="EA15" s="8">
        <f t="shared" si="413"/>
        <v>1.7100992387695861</v>
      </c>
      <c r="EB15" s="8">
        <f t="shared" ref="EB15:EE15" si="414">+(EB$5-EB13)^2</f>
        <v>1.353342088257768</v>
      </c>
      <c r="EC15" s="8">
        <f t="shared" si="414"/>
        <v>1.0710011466448719</v>
      </c>
      <c r="ED15" s="8">
        <f t="shared" si="414"/>
        <v>0.8475567550499391</v>
      </c>
      <c r="EE15" s="8">
        <f t="shared" si="414"/>
        <v>0.67072506371613039</v>
      </c>
      <c r="EF15" s="8">
        <f t="shared" ref="EF15:EH15" si="415">+(EF$5-EF13)^2</f>
        <v>0.53078362538694701</v>
      </c>
      <c r="EG15" s="8">
        <f t="shared" si="415"/>
        <v>0.42003747396028662</v>
      </c>
      <c r="EH15" s="8">
        <f t="shared" si="415"/>
        <v>0.33239644604039764</v>
      </c>
      <c r="EI15" s="8">
        <f t="shared" ref="EI15:EM15" si="416">+(EI$5-EI13)^2</f>
        <v>0.26304058336029501</v>
      </c>
      <c r="EJ15" s="8">
        <f t="shared" si="416"/>
        <v>0.2081552720488857</v>
      </c>
      <c r="EK15" s="8">
        <f t="shared" si="416"/>
        <v>0.16472159187315288</v>
      </c>
      <c r="EL15" s="8">
        <f t="shared" si="416"/>
        <v>0.1303503723987138</v>
      </c>
      <c r="EM15" s="8">
        <f t="shared" si="416"/>
        <v>0.10315084808346692</v>
      </c>
      <c r="EN15" s="8">
        <f t="shared" ref="EN15:ER15" si="417">+(EN$5-EN13)^2</f>
        <v>8.1626701183186365E-2</v>
      </c>
      <c r="EO15" s="8">
        <f t="shared" si="417"/>
        <v>6.4593783497976953E-2</v>
      </c>
      <c r="EP15" s="8">
        <f t="shared" si="417"/>
        <v>5.111499746066174E-2</v>
      </c>
      <c r="EQ15" s="8">
        <f t="shared" si="417"/>
        <v>4.0448758877674323E-2</v>
      </c>
      <c r="ER15" s="8">
        <f t="shared" si="417"/>
        <v>3.2008209297284873E-2</v>
      </c>
      <c r="ES15" s="8">
        <f t="shared" ref="ES15:EV15" si="418">+(ES$5-ES13)^2</f>
        <v>2.5328936314475685E-2</v>
      </c>
      <c r="ET15" s="8">
        <f t="shared" si="418"/>
        <v>2.0043427459035576E-2</v>
      </c>
      <c r="EU15" s="8">
        <f t="shared" si="418"/>
        <v>1.5860853263064346E-2</v>
      </c>
      <c r="EV15" s="8">
        <f t="shared" si="418"/>
        <v>1.2551067948452645E-2</v>
      </c>
      <c r="EW15" s="8">
        <f t="shared" ref="EW15:FB15" si="419">+(EW$5-EW13)^2</f>
        <v>9.9319479759168352E-3</v>
      </c>
      <c r="EX15" s="8">
        <f t="shared" si="419"/>
        <v>7.8593721733217613E-3</v>
      </c>
      <c r="EY15" s="8">
        <f t="shared" si="419"/>
        <v>6.2192923826864099E-3</v>
      </c>
      <c r="EZ15" s="8">
        <f t="shared" si="419"/>
        <v>4.9214585054708007E-3</v>
      </c>
      <c r="FA15" s="8">
        <f t="shared" si="419"/>
        <v>3.8944527966704532E-3</v>
      </c>
      <c r="FB15" s="8">
        <f t="shared" si="419"/>
        <v>3.0817602569092957E-3</v>
      </c>
      <c r="FC15" s="8">
        <f t="shared" ref="FC15:FH15" si="420">+(FC$5-FC13)^2</f>
        <v>2.4386589538129681E-3</v>
      </c>
      <c r="FD15" s="8">
        <f t="shared" si="420"/>
        <v>1.9297592007077443E-3</v>
      </c>
      <c r="FE15" s="8">
        <f t="shared" si="420"/>
        <v>1.5270562106538957E-3</v>
      </c>
      <c r="FF15" s="8">
        <f t="shared" si="420"/>
        <v>1.2083890888063852E-3</v>
      </c>
      <c r="FG15" s="8">
        <f t="shared" si="420"/>
        <v>9.5622137888097883E-4</v>
      </c>
      <c r="FH15" s="8">
        <f t="shared" si="420"/>
        <v>7.566760690853187E-4</v>
      </c>
      <c r="FI15" s="8">
        <f t="shared" ref="FI15:FT15" si="421">+(FI$5-FI13)^2</f>
        <v>5.9877196195852185E-4</v>
      </c>
      <c r="FJ15" s="8">
        <f t="shared" si="421"/>
        <v>4.7381939099175926E-4</v>
      </c>
      <c r="FK15" s="8">
        <f t="shared" si="421"/>
        <v>3.7494203395643572E-4</v>
      </c>
      <c r="FL15" s="8">
        <f t="shared" si="421"/>
        <v>2.9669851074110243E-4</v>
      </c>
      <c r="FM15" s="8">
        <f t="shared" si="421"/>
        <v>2.347829438071043E-4</v>
      </c>
      <c r="FN15" s="8">
        <f t="shared" si="421"/>
        <v>1.8578800412419045E-4</v>
      </c>
      <c r="FO15" s="8">
        <f t="shared" si="421"/>
        <v>1.4701740364761663E-4</v>
      </c>
      <c r="FP15" s="8">
        <f t="shared" si="421"/>
        <v>1.1633751619227491E-4</v>
      </c>
      <c r="FQ15" s="8">
        <f t="shared" si="421"/>
        <v>9.2059961631975459E-5</v>
      </c>
      <c r="FR15" s="8">
        <f t="shared" si="421"/>
        <v>7.2848692158620042E-5</v>
      </c>
      <c r="FS15" s="8">
        <f t="shared" si="421"/>
        <v>5.7646467617962266E-5</v>
      </c>
      <c r="FT15" s="8">
        <f t="shared" si="421"/>
        <v>4.5616673878884679E-5</v>
      </c>
      <c r="FU15" s="8">
        <f t="shared" ref="FU15:GH15" si="422">+(FU$5-FU13)^2</f>
        <v>3.6097282496396247E-5</v>
      </c>
      <c r="FV15" s="8">
        <f t="shared" si="422"/>
        <v>2.8564418050956953E-5</v>
      </c>
      <c r="FW15" s="8">
        <f t="shared" si="422"/>
        <v>2.2603528251022782E-5</v>
      </c>
      <c r="FX15" s="8">
        <f t="shared" si="422"/>
        <v>1.7886570263799471E-5</v>
      </c>
      <c r="FY15" s="8">
        <f t="shared" si="422"/>
        <v>1.4153957812743911E-5</v>
      </c>
      <c r="FZ15" s="8">
        <f t="shared" si="422"/>
        <v>1.1200275567180226E-5</v>
      </c>
      <c r="GA15" s="8">
        <f t="shared" si="422"/>
        <v>8.8629746659547048E-6</v>
      </c>
      <c r="GB15" s="8">
        <f t="shared" si="422"/>
        <v>7.0134272715317004E-6</v>
      </c>
      <c r="GC15" s="8">
        <f t="shared" si="422"/>
        <v>5.5498478709899181E-6</v>
      </c>
      <c r="GD15" s="8">
        <f t="shared" si="422"/>
        <v>4.3916917698884519E-6</v>
      </c>
      <c r="GE15" s="8">
        <f t="shared" si="422"/>
        <v>3.4752225170602618E-6</v>
      </c>
      <c r="GF15" s="8">
        <f t="shared" si="422"/>
        <v>2.7500043265515643E-6</v>
      </c>
      <c r="GG15" s="8">
        <f t="shared" si="422"/>
        <v>2.1761264671376651E-6</v>
      </c>
      <c r="GH15" s="8">
        <f t="shared" si="422"/>
        <v>1.7220068713904953E-6</v>
      </c>
    </row>
    <row r="16" spans="1:190" x14ac:dyDescent="0.25">
      <c r="K16" s="3"/>
    </row>
    <row r="17" spans="1:190" x14ac:dyDescent="0.25">
      <c r="A17" s="14" t="str">
        <f>"Scenario-"&amp;D17</f>
        <v>Scenario-65000</v>
      </c>
      <c r="B17" s="29">
        <v>7.3772125697054726E-4</v>
      </c>
      <c r="C17" s="29">
        <v>0.10459518744371039</v>
      </c>
      <c r="D17" s="30">
        <v>65000</v>
      </c>
      <c r="E17" s="1">
        <f>+$B17*$D17</f>
        <v>47.951881703085576</v>
      </c>
      <c r="F17" s="4">
        <f>+$B17+$C17</f>
        <v>0.10533290870068095</v>
      </c>
      <c r="G17" s="12">
        <f>1/$F17*LN($C17/$B17)</f>
        <v>47.034557659646239</v>
      </c>
      <c r="H17" s="7">
        <f>+$D17*($B17+$C17)^2/(4*$C17)</f>
        <v>1723.7322892738302</v>
      </c>
      <c r="I17" s="7">
        <f>+$D17*($C17-$B17)/(2*$C17)</f>
        <v>32270.773957793746</v>
      </c>
      <c r="J17" s="7">
        <f>(1/C17)*LN(F17/B17)</f>
        <v>47.433493272034617</v>
      </c>
      <c r="K17" s="3" t="s">
        <v>5</v>
      </c>
      <c r="L17" s="6">
        <f t="shared" ref="L17:AO17" si="423">+($D17*$F17^2/$B17)*(EXP(-$F17*L$4)/($C17/$B17*EXP(-$F17*L$4)+1)^2)</f>
        <v>47.951881703085576</v>
      </c>
      <c r="M17" s="6">
        <f t="shared" si="423"/>
        <v>53.195595770237503</v>
      </c>
      <c r="N17" s="6">
        <f t="shared" si="423"/>
        <v>59.002618165027492</v>
      </c>
      <c r="O17" s="6">
        <f t="shared" si="423"/>
        <v>65.431119264807833</v>
      </c>
      <c r="P17" s="6">
        <f t="shared" si="423"/>
        <v>72.544732380224602</v>
      </c>
      <c r="Q17" s="6">
        <f t="shared" si="423"/>
        <v>80.412938582131801</v>
      </c>
      <c r="R17" s="6">
        <f t="shared" si="423"/>
        <v>89.111446583272965</v>
      </c>
      <c r="S17" s="6">
        <f t="shared" si="423"/>
        <v>98.722557481870581</v>
      </c>
      <c r="T17" s="6">
        <f t="shared" si="423"/>
        <v>109.33550131154435</v>
      </c>
      <c r="U17" s="6">
        <f t="shared" si="423"/>
        <v>121.04672893221526</v>
      </c>
      <c r="V17" s="6">
        <f t="shared" si="423"/>
        <v>133.96013878105919</v>
      </c>
      <c r="W17" s="6">
        <f t="shared" si="423"/>
        <v>148.18721333226281</v>
      </c>
      <c r="X17" s="6">
        <f t="shared" si="423"/>
        <v>163.84703475905732</v>
      </c>
      <c r="Y17" s="6">
        <f t="shared" si="423"/>
        <v>181.06614325160726</v>
      </c>
      <c r="Z17" s="6">
        <f t="shared" si="423"/>
        <v>199.97819476669804</v>
      </c>
      <c r="AA17" s="6">
        <f t="shared" si="423"/>
        <v>220.72336778371789</v>
      </c>
      <c r="AB17" s="6">
        <f t="shared" si="423"/>
        <v>243.44746112288612</v>
      </c>
      <c r="AC17" s="6">
        <f t="shared" si="423"/>
        <v>268.30061737653426</v>
      </c>
      <c r="AD17" s="6">
        <f t="shared" si="423"/>
        <v>295.43559950277847</v>
      </c>
      <c r="AE17" s="6">
        <f t="shared" si="423"/>
        <v>325.00554232260913</v>
      </c>
      <c r="AF17" s="6">
        <f t="shared" si="423"/>
        <v>357.16109697484603</v>
      </c>
      <c r="AG17" s="6">
        <f t="shared" si="423"/>
        <v>392.04688602159683</v>
      </c>
      <c r="AH17" s="6">
        <f t="shared" si="423"/>
        <v>429.79719135998249</v>
      </c>
      <c r="AI17" s="6">
        <f t="shared" si="423"/>
        <v>470.53080818002309</v>
      </c>
      <c r="AJ17" s="6">
        <f t="shared" si="423"/>
        <v>514.34501796512097</v>
      </c>
      <c r="AK17" s="6">
        <f t="shared" si="423"/>
        <v>561.30866416840479</v>
      </c>
      <c r="AL17" s="6">
        <f t="shared" si="423"/>
        <v>611.45435790082206</v>
      </c>
      <c r="AM17" s="6">
        <f t="shared" si="423"/>
        <v>664.7698996183118</v>
      </c>
      <c r="AN17" s="6">
        <f t="shared" si="423"/>
        <v>721.1890775778262</v>
      </c>
      <c r="AO17" s="6">
        <f t="shared" si="423"/>
        <v>780.58209470638656</v>
      </c>
      <c r="AP17" s="6">
        <f t="shared" ref="AP17:DA17" si="424">+($D17*$F17^2/$B17)*(EXP(-$F17*AP$4)/($C17/$B17*EXP(-$F17*AP$4)+1)^2)</f>
        <v>842.74598060884887</v>
      </c>
      <c r="AQ17" s="67">
        <f t="shared" si="424"/>
        <v>907.39546032151304</v>
      </c>
      <c r="AR17" s="6">
        <f t="shared" si="424"/>
        <v>974.15486854066239</v>
      </c>
      <c r="AS17" s="6">
        <f t="shared" si="424"/>
        <v>1042.5518062725666</v>
      </c>
      <c r="AT17" s="6">
        <f t="shared" si="424"/>
        <v>1112.0133213980826</v>
      </c>
      <c r="AU17" s="6">
        <f t="shared" si="424"/>
        <v>1181.8654377242838</v>
      </c>
      <c r="AV17" s="6">
        <f t="shared" si="424"/>
        <v>1251.3368393151854</v>
      </c>
      <c r="AW17" s="6">
        <f t="shared" si="424"/>
        <v>1319.5674196748578</v>
      </c>
      <c r="AX17" s="6">
        <f t="shared" si="424"/>
        <v>1385.6222142817915</v>
      </c>
      <c r="AY17" s="6">
        <f t="shared" si="424"/>
        <v>1448.5109437770516</v>
      </c>
      <c r="AZ17" s="6">
        <f t="shared" si="424"/>
        <v>1507.2130096975761</v>
      </c>
      <c r="BA17" s="6">
        <f t="shared" si="424"/>
        <v>1560.7073262488323</v>
      </c>
      <c r="BB17" s="6">
        <f t="shared" si="424"/>
        <v>1608.0058779775616</v>
      </c>
      <c r="BC17" s="6">
        <f t="shared" si="424"/>
        <v>1648.1894168577282</v>
      </c>
      <c r="BD17" s="6">
        <f t="shared" si="424"/>
        <v>1680.4433152565814</v>
      </c>
      <c r="BE17" s="6">
        <f t="shared" si="424"/>
        <v>1704.0913363714917</v>
      </c>
      <c r="BF17" s="6">
        <f t="shared" si="424"/>
        <v>1718.6250238716416</v>
      </c>
      <c r="BG17" s="43">
        <f t="shared" si="424"/>
        <v>1723.7265794111095</v>
      </c>
      <c r="BH17" s="6">
        <f t="shared" si="424"/>
        <v>1719.2834924132228</v>
      </c>
      <c r="BI17" s="6">
        <f t="shared" si="424"/>
        <v>1705.3937794646176</v>
      </c>
      <c r="BJ17" s="6">
        <f t="shared" si="424"/>
        <v>1682.3614181271032</v>
      </c>
      <c r="BK17" s="6">
        <f t="shared" si="424"/>
        <v>1650.6823371852827</v>
      </c>
      <c r="BL17" s="6">
        <f t="shared" si="424"/>
        <v>1611.02205916294</v>
      </c>
      <c r="BM17" s="6">
        <f t="shared" si="424"/>
        <v>1564.1866955108571</v>
      </c>
      <c r="BN17" s="6">
        <f t="shared" si="424"/>
        <v>1511.0894056341774</v>
      </c>
      <c r="BO17" s="6">
        <f t="shared" si="424"/>
        <v>1452.7146139862778</v>
      </c>
      <c r="BP17" s="6">
        <f t="shared" si="424"/>
        <v>1390.0822345538477</v>
      </c>
      <c r="BQ17" s="6">
        <f t="shared" si="424"/>
        <v>1324.2139091432455</v>
      </c>
      <c r="BR17" s="6">
        <f t="shared" si="424"/>
        <v>1256.1028766872837</v>
      </c>
      <c r="BS17" s="6">
        <f t="shared" si="424"/>
        <v>1186.6886178654481</v>
      </c>
      <c r="BT17" s="6">
        <f t="shared" si="424"/>
        <v>1116.8369250558571</v>
      </c>
      <c r="BU17" s="6">
        <f t="shared" si="424"/>
        <v>1047.3255854035579</v>
      </c>
      <c r="BV17" s="6">
        <f t="shared" si="424"/>
        <v>978.83547346277169</v>
      </c>
      <c r="BW17" s="6">
        <f t="shared" si="424"/>
        <v>911.94655181114513</v>
      </c>
      <c r="BX17" s="6">
        <f t="shared" si="424"/>
        <v>847.13808012313473</v>
      </c>
      <c r="BY17" s="6">
        <f t="shared" si="424"/>
        <v>784.79222987733453</v>
      </c>
      <c r="BZ17" s="6">
        <f t="shared" si="424"/>
        <v>725.20027917223274</v>
      </c>
      <c r="CA17" s="6">
        <f t="shared" si="424"/>
        <v>668.57060162796449</v>
      </c>
      <c r="CB17" s="6">
        <f t="shared" si="424"/>
        <v>615.03774563309105</v>
      </c>
      <c r="CC17" s="6">
        <f t="shared" si="424"/>
        <v>564.67200729160595</v>
      </c>
      <c r="CD17" s="6">
        <f t="shared" si="424"/>
        <v>517.48901733289779</v>
      </c>
      <c r="CE17" s="6">
        <f t="shared" si="424"/>
        <v>473.45897756626096</v>
      </c>
      <c r="CF17" s="6">
        <f t="shared" si="424"/>
        <v>432.51528839504999</v>
      </c>
      <c r="CG17" s="6">
        <f t="shared" si="424"/>
        <v>394.56240084769325</v>
      </c>
      <c r="CH17" s="6">
        <f t="shared" si="424"/>
        <v>359.48280249618705</v>
      </c>
      <c r="CI17" s="6">
        <f t="shared" si="424"/>
        <v>327.1431063718432</v>
      </c>
      <c r="CJ17" s="6">
        <f t="shared" si="424"/>
        <v>297.39925666886313</v>
      </c>
      <c r="CK17" s="6">
        <f t="shared" si="424"/>
        <v>270.10089649753218</v>
      </c>
      <c r="CL17" s="6">
        <f t="shared" si="424"/>
        <v>245.09496338540006</v>
      </c>
      <c r="CM17" s="6">
        <f t="shared" si="424"/>
        <v>222.22858983984847</v>
      </c>
      <c r="CN17" s="6">
        <f t="shared" si="424"/>
        <v>201.35139114514519</v>
      </c>
      <c r="CO17" s="6">
        <f t="shared" si="424"/>
        <v>182.31722248702528</v>
      </c>
      <c r="CP17" s="6">
        <f t="shared" si="424"/>
        <v>164.9854839990227</v>
      </c>
      <c r="CQ17" s="6">
        <f t="shared" si="424"/>
        <v>149.22204663027736</v>
      </c>
      <c r="CR17" s="6">
        <f t="shared" si="424"/>
        <v>134.89986479083257</v>
      </c>
      <c r="CS17" s="6">
        <f t="shared" si="424"/>
        <v>121.89933424226713</v>
      </c>
      <c r="CT17" s="6">
        <f t="shared" si="424"/>
        <v>110.10844617164449</v>
      </c>
      <c r="CU17" s="6">
        <f t="shared" si="424"/>
        <v>99.422781155500829</v>
      </c>
      <c r="CV17" s="6">
        <f t="shared" si="424"/>
        <v>89.745380002191339</v>
      </c>
      <c r="CW17" s="6">
        <f t="shared" si="424"/>
        <v>80.986522374784258</v>
      </c>
      <c r="CX17" s="6">
        <f t="shared" si="424"/>
        <v>73.063438693645992</v>
      </c>
      <c r="CY17" s="6">
        <f t="shared" si="424"/>
        <v>65.89997610091207</v>
      </c>
      <c r="CZ17" s="6">
        <f t="shared" si="424"/>
        <v>59.426235209603512</v>
      </c>
      <c r="DA17" s="6">
        <f t="shared" si="424"/>
        <v>53.57819091032998</v>
      </c>
      <c r="DB17" s="6">
        <f t="shared" ref="DB17:DP17" si="425">+($D17*$F17^2/$B17)*(EXP(-$F17*DB$4)/($C17/$B17*EXP(-$F17*DB$4)+1)^2)</f>
        <v>48.297307609988614</v>
      </c>
      <c r="DC17" s="6">
        <f t="shared" si="425"/>
        <v>43.53015686719565</v>
      </c>
      <c r="DD17" s="6">
        <f t="shared" si="425"/>
        <v>39.228043406137296</v>
      </c>
      <c r="DE17" s="6">
        <f t="shared" si="425"/>
        <v>35.346643874821197</v>
      </c>
      <c r="DF17" s="6">
        <f t="shared" si="425"/>
        <v>31.845661410642869</v>
      </c>
      <c r="DG17" s="6">
        <f t="shared" si="425"/>
        <v>28.6884980364744</v>
      </c>
      <c r="DH17" s="6">
        <f t="shared" si="425"/>
        <v>25.841946090572954</v>
      </c>
      <c r="DI17" s="6">
        <f t="shared" si="425"/>
        <v>23.275899255532</v>
      </c>
      <c r="DJ17" s="6">
        <f t="shared" si="425"/>
        <v>20.963083262619428</v>
      </c>
      <c r="DK17" s="6">
        <f t="shared" si="425"/>
        <v>18.878805980389437</v>
      </c>
      <c r="DL17" s="6">
        <f t="shared" si="425"/>
        <v>17.0007263269909</v>
      </c>
      <c r="DM17" s="6">
        <f t="shared" si="425"/>
        <v>15.308641254555354</v>
      </c>
      <c r="DN17" s="6">
        <f t="shared" si="425"/>
        <v>13.784289925181232</v>
      </c>
      <c r="DO17" s="6">
        <f t="shared" si="425"/>
        <v>12.411174117958545</v>
      </c>
      <c r="DP17" s="6">
        <f t="shared" si="425"/>
        <v>11.174393864252522</v>
      </c>
      <c r="DQ17" s="6">
        <f>+($D17*$F17^2/$B17)*(EXP(-$F17*DQ$4)/($C17/$B17*EXP(-$F17*DQ$4)+1)^2)</f>
        <v>10.060497295185648</v>
      </c>
      <c r="DR17" s="6">
        <f>+($D17*$F17^2/$B17)*(EXP(-$F17*DR$4)/($C17/$B17*EXP(-$F17*DR$4)+1)^2)</f>
        <v>9.0573436937432312</v>
      </c>
      <c r="DS17" s="6">
        <f>+($D17*$F17^2/$B17)*(EXP(-$F17*DS$4)/($C17/$B17*EXP(-$F17*DS$4)+1)^2)</f>
        <v>8.1539787684211849</v>
      </c>
      <c r="DT17" s="6">
        <f t="shared" ref="DT17:GE17" si="426">+($D17*$F17^2/$B17)*(EXP(-$F17*DT$4)/($C17/$B17*EXP(-$F17*DT$4)+1)^2)</f>
        <v>7.340521201253722</v>
      </c>
      <c r="DU17" s="6">
        <f t="shared" si="426"/>
        <v>6.6080595667874267</v>
      </c>
      <c r="DV17" s="6">
        <f t="shared" si="426"/>
        <v>5.9485587672806304</v>
      </c>
      <c r="DW17" s="6">
        <f t="shared" si="426"/>
        <v>5.3547751809139283</v>
      </c>
      <c r="DX17" s="6">
        <f t="shared" si="426"/>
        <v>4.8201797724280038</v>
      </c>
      <c r="DY17" s="6">
        <f t="shared" si="426"/>
        <v>4.3388884681023674</v>
      </c>
      <c r="DZ17" s="6">
        <f t="shared" si="426"/>
        <v>3.9055991484260155</v>
      </c>
      <c r="EA17" s="6">
        <f t="shared" si="426"/>
        <v>3.5155346615235565</v>
      </c>
      <c r="EB17" s="6">
        <f t="shared" si="426"/>
        <v>3.1643913079307775</v>
      </c>
      <c r="EC17" s="6">
        <f t="shared" si="426"/>
        <v>2.8482922923629097</v>
      </c>
      <c r="ED17" s="6">
        <f t="shared" si="426"/>
        <v>2.5637456805139163</v>
      </c>
      <c r="EE17" s="6">
        <f t="shared" si="426"/>
        <v>2.3076064385876034</v>
      </c>
      <c r="EF17" s="6">
        <f t="shared" si="426"/>
        <v>2.077042170182795</v>
      </c>
      <c r="EG17" s="6">
        <f t="shared" si="426"/>
        <v>1.8695021993813872</v>
      </c>
      <c r="EH17" s="6">
        <f t="shared" si="426"/>
        <v>1.6826896805022504</v>
      </c>
      <c r="EI17" s="6">
        <f t="shared" si="426"/>
        <v>1.5145364440952072</v>
      </c>
      <c r="EJ17" s="6">
        <f t="shared" si="426"/>
        <v>1.3631803154847608</v>
      </c>
      <c r="EK17" s="6">
        <f t="shared" si="426"/>
        <v>1.2269446666696289</v>
      </c>
      <c r="EL17" s="6">
        <f t="shared" si="426"/>
        <v>1.1043199847837653</v>
      </c>
      <c r="EM17" s="6">
        <f t="shared" si="426"/>
        <v>0.99394726077088724</v>
      </c>
      <c r="EN17" s="6">
        <f t="shared" si="426"/>
        <v>0.89460302055874252</v>
      </c>
      <c r="EO17" s="6">
        <f t="shared" si="426"/>
        <v>0.80518583797883869</v>
      </c>
      <c r="EP17" s="6">
        <f t="shared" si="426"/>
        <v>0.72470418409423143</v>
      </c>
      <c r="EQ17" s="6">
        <f t="shared" si="426"/>
        <v>0.65226548159733577</v>
      </c>
      <c r="ER17" s="6">
        <f t="shared" si="426"/>
        <v>0.58706624563999599</v>
      </c>
      <c r="ES17" s="6">
        <f t="shared" si="426"/>
        <v>0.52838320397017413</v>
      </c>
      <c r="ET17" s="6">
        <f t="shared" si="426"/>
        <v>0.47556529967681371</v>
      </c>
      <c r="EU17" s="6">
        <f t="shared" si="426"/>
        <v>0.42802648928277021</v>
      </c>
      <c r="EV17" s="6">
        <f t="shared" si="426"/>
        <v>0.38523925746388293</v>
      </c>
      <c r="EW17" s="6">
        <f t="shared" si="426"/>
        <v>0.34672877739200181</v>
      </c>
      <c r="EX17" s="6">
        <f t="shared" si="426"/>
        <v>0.31206765267631281</v>
      </c>
      <c r="EY17" s="6">
        <f t="shared" si="426"/>
        <v>0.2808711831794663</v>
      </c>
      <c r="EZ17" s="6">
        <f t="shared" si="426"/>
        <v>0.25279310267585037</v>
      </c>
      <c r="FA17" s="6">
        <f t="shared" si="426"/>
        <v>0.22752174145645165</v>
      </c>
      <c r="FB17" s="6">
        <f t="shared" si="426"/>
        <v>0.20477657162057997</v>
      </c>
      <c r="FC17" s="6">
        <f t="shared" si="426"/>
        <v>0.18430509697703695</v>
      </c>
      <c r="FD17" s="6">
        <f t="shared" si="426"/>
        <v>0.1658800532496213</v>
      </c>
      <c r="FE17" s="6">
        <f t="shared" si="426"/>
        <v>0.14929688768355201</v>
      </c>
      <c r="FF17" s="6">
        <f t="shared" si="426"/>
        <v>0.13437149021630665</v>
      </c>
      <c r="FG17" s="6">
        <f t="shared" si="426"/>
        <v>0.12093815114099009</v>
      </c>
      <c r="FH17" s="6">
        <f t="shared" si="426"/>
        <v>0.10884772268204056</v>
      </c>
      <c r="FI17" s="6">
        <f t="shared" si="426"/>
        <v>9.7965964148489362E-2</v>
      </c>
      <c r="FJ17" s="6">
        <f t="shared" si="426"/>
        <v>8.8172052353215069E-2</v>
      </c>
      <c r="FK17" s="6">
        <f t="shared" si="426"/>
        <v>7.9357240809417667E-2</v>
      </c>
      <c r="FL17" s="6">
        <f t="shared" si="426"/>
        <v>7.1423652857609085E-2</v>
      </c>
      <c r="FM17" s="6">
        <f t="shared" si="426"/>
        <v>6.4283195355527067E-2</v>
      </c>
      <c r="FN17" s="6">
        <f t="shared" si="426"/>
        <v>5.7856580895601632E-2</v>
      </c>
      <c r="FO17" s="6">
        <f t="shared" si="426"/>
        <v>5.2072447714442034E-2</v>
      </c>
      <c r="FP17" s="43">
        <f t="shared" si="426"/>
        <v>4.6866567539329766E-2</v>
      </c>
      <c r="FQ17" s="6">
        <f t="shared" si="426"/>
        <v>4.2181132589735659E-2</v>
      </c>
      <c r="FR17" s="6">
        <f t="shared" si="426"/>
        <v>3.7964113828043905E-2</v>
      </c>
      <c r="FS17" s="6">
        <f t="shared" si="426"/>
        <v>3.4168683342587311E-2</v>
      </c>
      <c r="FT17" s="6">
        <f t="shared" si="426"/>
        <v>3.0752694456421002E-2</v>
      </c>
      <c r="FU17" s="6">
        <f t="shared" si="426"/>
        <v>2.7678213794800989E-2</v>
      </c>
      <c r="FV17" s="6">
        <f t="shared" si="426"/>
        <v>2.4911100120109775E-2</v>
      </c>
      <c r="FW17" s="6">
        <f t="shared" si="426"/>
        <v>2.2420625261341223E-2</v>
      </c>
      <c r="FX17" s="6">
        <f t="shared" si="426"/>
        <v>2.0179132931915335E-2</v>
      </c>
      <c r="FY17" s="6">
        <f t="shared" si="426"/>
        <v>1.816173164969807E-2</v>
      </c>
      <c r="FZ17" s="6">
        <f t="shared" si="426"/>
        <v>1.6346018351285647E-2</v>
      </c>
      <c r="GA17" s="6">
        <f t="shared" si="426"/>
        <v>1.4711829633047494E-2</v>
      </c>
      <c r="GB17" s="6">
        <f t="shared" si="426"/>
        <v>1.324101785787888E-2</v>
      </c>
      <c r="GC17" s="6">
        <f t="shared" si="426"/>
        <v>1.1917249642470436E-2</v>
      </c>
      <c r="GD17" s="6">
        <f t="shared" si="426"/>
        <v>1.0725824488215496E-2</v>
      </c>
      <c r="GE17" s="6">
        <f t="shared" si="426"/>
        <v>9.6535115423909013E-3</v>
      </c>
      <c r="GF17" s="6">
        <f t="shared" ref="GF17:GH17" si="427">+($D17*$F17^2/$B17)*(EXP(-$F17*GF$4)/($C17/$B17*EXP(-$F17*GF$4)+1)^2)</f>
        <v>8.6884026774395658E-3</v>
      </c>
      <c r="GG17" s="6">
        <f t="shared" si="427"/>
        <v>7.8197802572767365E-3</v>
      </c>
      <c r="GH17" s="6">
        <f t="shared" si="427"/>
        <v>7.0379981225486207E-3</v>
      </c>
    </row>
    <row r="18" spans="1:190" x14ac:dyDescent="0.25">
      <c r="A18" s="27" t="str">
        <f>+"Cum " &amp;A17</f>
        <v>Cum Scenario-65000</v>
      </c>
      <c r="B18" s="9"/>
      <c r="D18" s="38" t="str">
        <f>"SSR"&amp;D17</f>
        <v>SSR65000</v>
      </c>
      <c r="E18" s="39" t="s">
        <v>92</v>
      </c>
      <c r="G18" s="8"/>
      <c r="H18" s="7"/>
      <c r="J18" s="7"/>
      <c r="K18" s="3" t="s">
        <v>4</v>
      </c>
      <c r="L18" s="7"/>
      <c r="M18" s="8">
        <f>+L18+(L17+M17)/2</f>
        <v>50.573738736661539</v>
      </c>
      <c r="N18" s="8">
        <f t="shared" ref="N18" si="428">+M18+(M17+N17)/2</f>
        <v>106.67284570429403</v>
      </c>
      <c r="O18" s="8">
        <f t="shared" ref="O18" si="429">+N18+(N17+O17)/2</f>
        <v>168.88971441921171</v>
      </c>
      <c r="P18" s="8">
        <f t="shared" ref="P18" si="430">+O18+(O17+P17)/2</f>
        <v>237.87764024172793</v>
      </c>
      <c r="Q18" s="8">
        <f t="shared" ref="Q18" si="431">+P18+(P17+Q17)/2</f>
        <v>314.35647572290611</v>
      </c>
      <c r="R18" s="8">
        <f t="shared" ref="R18" si="432">+Q18+(Q17+R17)/2</f>
        <v>399.11866830560848</v>
      </c>
      <c r="S18" s="8">
        <f t="shared" ref="S18" si="433">+R18+(R17+S17)/2</f>
        <v>493.03567033818024</v>
      </c>
      <c r="T18" s="8">
        <f t="shared" ref="T18" si="434">+S18+(S17+T17)/2</f>
        <v>597.06469973488765</v>
      </c>
      <c r="U18" s="8">
        <f t="shared" ref="U18" si="435">+T18+(T17+U17)/2</f>
        <v>712.25581485676742</v>
      </c>
      <c r="V18" s="8">
        <f t="shared" ref="V18" si="436">+U18+(U17+V17)/2</f>
        <v>839.75924871340465</v>
      </c>
      <c r="W18" s="8">
        <f t="shared" ref="W18" si="437">+V18+(V17+W17)/2</f>
        <v>980.83292477006557</v>
      </c>
      <c r="X18" s="8">
        <f t="shared" ref="X18" si="438">+W18+(W17+X17)/2</f>
        <v>1136.8500488157256</v>
      </c>
      <c r="Y18" s="8">
        <f t="shared" ref="Y18" si="439">+X18+(X17+Y17)/2</f>
        <v>1309.3066378210578</v>
      </c>
      <c r="Z18" s="8">
        <f t="shared" ref="Z18" si="440">+Y18+(Y17+Z17)/2</f>
        <v>1499.8288068302104</v>
      </c>
      <c r="AA18" s="8">
        <f t="shared" ref="AA18" si="441">+Z18+(Z17+AA17)/2</f>
        <v>1710.1795881054184</v>
      </c>
      <c r="AB18" s="8">
        <f t="shared" ref="AB18" si="442">+AA18+(AA17+AB17)/2</f>
        <v>1942.2650025587204</v>
      </c>
      <c r="AC18" s="8">
        <f t="shared" ref="AC18" si="443">+AB18+(AB17+AC17)/2</f>
        <v>2198.1390418084306</v>
      </c>
      <c r="AD18" s="8">
        <f t="shared" ref="AD18" si="444">+AC18+(AC17+AD17)/2</f>
        <v>2480.0071502480869</v>
      </c>
      <c r="AE18" s="8">
        <f t="shared" ref="AE18" si="445">+AD18+(AD17+AE17)/2</f>
        <v>2790.2277211607807</v>
      </c>
      <c r="AF18" s="8">
        <f t="shared" ref="AF18" si="446">+AE18+(AE17+AF17)/2</f>
        <v>3131.3110408095081</v>
      </c>
      <c r="AG18" s="8">
        <f t="shared" ref="AG18" si="447">+AF18+(AF17+AG17)/2</f>
        <v>3505.9150323077297</v>
      </c>
      <c r="AH18" s="8">
        <f t="shared" ref="AH18" si="448">+AG18+(AG17+AH17)/2</f>
        <v>3916.8370709985193</v>
      </c>
      <c r="AI18" s="8">
        <f t="shared" ref="AI18" si="449">+AH18+(AH17+AI17)/2</f>
        <v>4367.0010707685224</v>
      </c>
      <c r="AJ18" s="8">
        <f t="shared" ref="AJ18" si="450">+AI18+(AI17+AJ17)/2</f>
        <v>4859.4389838410943</v>
      </c>
      <c r="AK18" s="8">
        <f t="shared" ref="AK18" si="451">+AJ18+(AJ17+AK17)/2</f>
        <v>5397.2658249078577</v>
      </c>
      <c r="AL18" s="8">
        <f t="shared" ref="AL18" si="452">+AK18+(AK17+AL17)/2</f>
        <v>5983.6473359424708</v>
      </c>
      <c r="AM18" s="8">
        <f t="shared" ref="AM18" si="453">+AL18+(AL17+AM17)/2</f>
        <v>6621.7594647020378</v>
      </c>
      <c r="AN18" s="8">
        <f t="shared" ref="AN18:AO18" si="454">+AM18+(AM17+AN17)/2</f>
        <v>7314.7389533001069</v>
      </c>
      <c r="AO18" s="8">
        <f t="shared" si="454"/>
        <v>8065.6245394422131</v>
      </c>
      <c r="AP18" s="8">
        <f t="shared" ref="AP18" si="455">+AO18+(AO17+AP17)/2</f>
        <v>8877.2885770998309</v>
      </c>
      <c r="AQ18" s="68">
        <f t="shared" ref="AQ18" si="456">+AP18+(AP17+AQ17)/2</f>
        <v>9752.3592975650117</v>
      </c>
      <c r="AR18" s="8">
        <f t="shared" ref="AR18" si="457">+AQ18+(AQ17+AR17)/2</f>
        <v>10693.1344619961</v>
      </c>
      <c r="AS18" s="8">
        <f t="shared" ref="AS18" si="458">+AR18+(AR17+AS17)/2</f>
        <v>11701.487799402714</v>
      </c>
      <c r="AT18" s="8">
        <f t="shared" ref="AT18" si="459">+AS18+(AS17+AT17)/2</f>
        <v>12778.770363238038</v>
      </c>
      <c r="AU18" s="8">
        <f t="shared" ref="AU18" si="460">+AT18+(AT17+AU17)/2</f>
        <v>13925.709742799221</v>
      </c>
      <c r="AV18" s="8">
        <f t="shared" ref="AV18" si="461">+AU18+(AU17+AV17)/2</f>
        <v>15142.310881318956</v>
      </c>
      <c r="AW18" s="8">
        <f t="shared" ref="AW18" si="462">+AV18+(AV17+AW17)/2</f>
        <v>16427.763010813978</v>
      </c>
      <c r="AX18" s="8">
        <f t="shared" ref="AX18" si="463">+AW18+(AW17+AX17)/2</f>
        <v>17780.357827792304</v>
      </c>
      <c r="AY18" s="8">
        <f t="shared" ref="AY18" si="464">+AX18+(AX17+AY17)/2</f>
        <v>19197.424406821727</v>
      </c>
      <c r="AZ18" s="8">
        <f t="shared" ref="AZ18" si="465">+AY18+(AY17+AZ17)/2</f>
        <v>20675.28638355904</v>
      </c>
      <c r="BA18" s="8">
        <f t="shared" ref="BA18" si="466">+AZ18+(AZ17+BA17)/2</f>
        <v>22209.246551532244</v>
      </c>
      <c r="BB18" s="8">
        <f t="shared" ref="BB18" si="467">+BA18+(BA17+BB17)/2</f>
        <v>23793.603153645439</v>
      </c>
      <c r="BC18" s="8">
        <f t="shared" ref="BC18" si="468">+BB18+(BB17+BC17)/2</f>
        <v>25421.700801063085</v>
      </c>
      <c r="BD18" s="8">
        <f t="shared" ref="BD18" si="469">+BC18+(BC17+BD17)/2</f>
        <v>27086.017167120241</v>
      </c>
      <c r="BE18" s="8">
        <f t="shared" ref="BE18" si="470">+BD18+(BD17+BE17)/2</f>
        <v>28778.284492934275</v>
      </c>
      <c r="BF18" s="8">
        <f t="shared" ref="BF18" si="471">+BE18+(BE17+BF17)/2</f>
        <v>30489.642673055841</v>
      </c>
      <c r="BG18" s="8">
        <f t="shared" ref="BG18" si="472">+BF18+(BF17+BG17)/2</f>
        <v>32210.818474697218</v>
      </c>
      <c r="BH18" s="8">
        <f t="shared" ref="BH18" si="473">+BG18+(BG17+BH17)/2</f>
        <v>33932.323510609385</v>
      </c>
      <c r="BI18" s="8">
        <f t="shared" ref="BI18" si="474">+BH18+(BH17+BI17)/2</f>
        <v>35644.662146548304</v>
      </c>
      <c r="BJ18" s="8">
        <f t="shared" ref="BJ18" si="475">+BI18+(BI17+BJ17)/2</f>
        <v>37338.539745344162</v>
      </c>
      <c r="BK18" s="8">
        <f t="shared" ref="BK18" si="476">+BJ18+(BJ17+BK17)/2</f>
        <v>39005.061623000358</v>
      </c>
      <c r="BL18" s="8">
        <f t="shared" ref="BL18" si="477">+BK18+(BK17+BL17)/2</f>
        <v>40635.913821174472</v>
      </c>
      <c r="BM18" s="8">
        <f t="shared" ref="BM18" si="478">+BL18+(BL17+BM17)/2</f>
        <v>42223.518198511374</v>
      </c>
      <c r="BN18" s="8">
        <f t="shared" ref="BN18" si="479">+BM18+(BM17+BN17)/2</f>
        <v>43761.156249083891</v>
      </c>
      <c r="BO18" s="8">
        <f t="shared" ref="BO18" si="480">+BN18+(BN17+BO17)/2</f>
        <v>45243.058258894118</v>
      </c>
      <c r="BP18" s="8">
        <f t="shared" ref="BP18" si="481">+BO18+(BO17+BP17)/2</f>
        <v>46664.456683164179</v>
      </c>
      <c r="BQ18" s="8">
        <f t="shared" ref="BQ18" si="482">+BP18+(BP17+BQ17)/2</f>
        <v>48021.604755012726</v>
      </c>
      <c r="BR18" s="8">
        <f t="shared" ref="BR18" si="483">+BQ18+(BQ17+BR17)/2</f>
        <v>49311.763147927988</v>
      </c>
      <c r="BS18" s="8">
        <f t="shared" ref="BS18" si="484">+BR18+(BR17+BS17)/2</f>
        <v>50533.158895204353</v>
      </c>
      <c r="BT18" s="8">
        <f t="shared" ref="BT18" si="485">+BS18+(BS17+BT17)/2</f>
        <v>51684.921666665003</v>
      </c>
      <c r="BU18" s="8">
        <f t="shared" ref="BU18" si="486">+BT18+(BT17+BU17)/2</f>
        <v>52767.002921894709</v>
      </c>
      <c r="BV18" s="8">
        <f t="shared" ref="BV18" si="487">+BU18+(BU17+BV17)/2</f>
        <v>53780.083451327875</v>
      </c>
      <c r="BW18" s="8">
        <f t="shared" ref="BW18" si="488">+BV18+(BV17+BW17)/2</f>
        <v>54725.474463964834</v>
      </c>
      <c r="BX18" s="8">
        <f t="shared" ref="BX18" si="489">+BW18+(BW17+BX17)/2</f>
        <v>55605.016779931975</v>
      </c>
      <c r="BY18" s="8">
        <f t="shared" ref="BY18" si="490">+BX18+(BX17+BY17)/2</f>
        <v>56420.981934932213</v>
      </c>
      <c r="BZ18" s="8">
        <f t="shared" ref="BZ18" si="491">+BY18+(BY17+BZ17)/2</f>
        <v>57175.978189456997</v>
      </c>
      <c r="CA18" s="8">
        <f t="shared" ref="CA18" si="492">+BZ18+(BZ17+CA17)/2</f>
        <v>57872.863629857093</v>
      </c>
      <c r="CB18" s="8">
        <f t="shared" ref="CB18" si="493">+CA18+(CA17+CB17)/2</f>
        <v>58514.667803487624</v>
      </c>
      <c r="CC18" s="8">
        <f t="shared" ref="CC18" si="494">+CB18+(CB17+CC17)/2</f>
        <v>59104.522679949972</v>
      </c>
      <c r="CD18" s="8">
        <f t="shared" ref="CD18" si="495">+CC18+(CC17+CD17)/2</f>
        <v>59645.603192262221</v>
      </c>
      <c r="CE18" s="8">
        <f t="shared" ref="CE18" si="496">+CD18+(CD17+CE17)/2</f>
        <v>60141.077189711803</v>
      </c>
      <c r="CF18" s="8">
        <f t="shared" ref="CF18" si="497">+CE18+(CE17+CF17)/2</f>
        <v>60594.064322692459</v>
      </c>
      <c r="CG18" s="8">
        <f t="shared" ref="CG18" si="498">+CF18+(CF17+CG17)/2</f>
        <v>61007.603167313828</v>
      </c>
      <c r="CH18" s="8">
        <f t="shared" ref="CH18" si="499">+CG18+(CG17+CH17)/2</f>
        <v>61384.625768985767</v>
      </c>
      <c r="CI18" s="8">
        <f t="shared" ref="CI18" si="500">+CH18+(CH17+CI17)/2</f>
        <v>61727.938723419778</v>
      </c>
      <c r="CJ18" s="8">
        <f t="shared" ref="CJ18" si="501">+CI18+(CI17+CJ17)/2</f>
        <v>62040.209904940129</v>
      </c>
      <c r="CK18" s="8">
        <f t="shared" ref="CK18" si="502">+CJ18+(CJ17+CK17)/2</f>
        <v>62323.95998152333</v>
      </c>
      <c r="CL18" s="8">
        <f t="shared" ref="CL18" si="503">+CK18+(CK17+CL17)/2</f>
        <v>62581.557911464799</v>
      </c>
      <c r="CM18" s="8">
        <f t="shared" ref="CM18:DN18" si="504">+CL18+(CL17+CM17)/2</f>
        <v>62815.219688077421</v>
      </c>
      <c r="CN18" s="8">
        <f t="shared" si="504"/>
        <v>63027.009678569921</v>
      </c>
      <c r="CO18" s="8">
        <f t="shared" si="504"/>
        <v>63218.843985386004</v>
      </c>
      <c r="CP18" s="8">
        <f t="shared" si="504"/>
        <v>63392.495338629029</v>
      </c>
      <c r="CQ18" s="8">
        <f t="shared" si="504"/>
        <v>63549.599103943678</v>
      </c>
      <c r="CR18" s="8">
        <f t="shared" si="504"/>
        <v>63691.660059654234</v>
      </c>
      <c r="CS18" s="8">
        <f t="shared" si="504"/>
        <v>63820.059659170787</v>
      </c>
      <c r="CT18" s="8">
        <f t="shared" si="504"/>
        <v>63936.063549377744</v>
      </c>
      <c r="CU18" s="8">
        <f t="shared" si="504"/>
        <v>64040.829163041315</v>
      </c>
      <c r="CV18" s="8">
        <f t="shared" si="504"/>
        <v>64135.413243620162</v>
      </c>
      <c r="CW18" s="8">
        <f t="shared" si="504"/>
        <v>64220.779194808652</v>
      </c>
      <c r="CX18" s="8">
        <f t="shared" si="504"/>
        <v>64297.80417534287</v>
      </c>
      <c r="CY18" s="8">
        <f t="shared" si="504"/>
        <v>64367.285882740151</v>
      </c>
      <c r="CZ18" s="8">
        <f t="shared" si="504"/>
        <v>64429.948988395408</v>
      </c>
      <c r="DA18" s="8">
        <f t="shared" si="504"/>
        <v>64486.451201455377</v>
      </c>
      <c r="DB18" s="8">
        <f t="shared" si="504"/>
        <v>64537.388950715533</v>
      </c>
      <c r="DC18" s="8">
        <f t="shared" si="504"/>
        <v>64583.302682954127</v>
      </c>
      <c r="DD18" s="8">
        <f t="shared" si="504"/>
        <v>64624.681783090797</v>
      </c>
      <c r="DE18" s="8">
        <f t="shared" si="504"/>
        <v>64661.969126731274</v>
      </c>
      <c r="DF18" s="8">
        <f t="shared" si="504"/>
        <v>64695.565279374008</v>
      </c>
      <c r="DG18" s="8">
        <f t="shared" si="504"/>
        <v>64725.832359097563</v>
      </c>
      <c r="DH18" s="8">
        <f t="shared" si="504"/>
        <v>64753.097581161084</v>
      </c>
      <c r="DI18" s="8">
        <f t="shared" si="504"/>
        <v>64777.656503834136</v>
      </c>
      <c r="DJ18" s="8">
        <f t="shared" si="504"/>
        <v>64799.775995093209</v>
      </c>
      <c r="DK18" s="8">
        <f t="shared" si="504"/>
        <v>64819.696939714711</v>
      </c>
      <c r="DL18" s="8">
        <f t="shared" si="504"/>
        <v>64837.636705868405</v>
      </c>
      <c r="DM18" s="8">
        <f t="shared" si="504"/>
        <v>64853.791389659178</v>
      </c>
      <c r="DN18" s="8">
        <f t="shared" si="504"/>
        <v>64868.337855249047</v>
      </c>
      <c r="DO18" s="8">
        <f t="shared" ref="DO18" si="505">+DN18+(DN17+DO17)/2</f>
        <v>64881.435587270615</v>
      </c>
      <c r="DP18" s="8">
        <f t="shared" ref="DP18" si="506">+DO18+(DO17+DP17)/2</f>
        <v>64893.228371261721</v>
      </c>
      <c r="DQ18" s="8">
        <f>+DP18+(DP17+DQ17)/2</f>
        <v>64903.845816841444</v>
      </c>
      <c r="DR18" s="8">
        <f>+DQ18+(DQ17+DR17)/2</f>
        <v>64913.404737335906</v>
      </c>
      <c r="DS18" s="8">
        <f>+DR18+(DR17+DS17)/2</f>
        <v>64922.010398566992</v>
      </c>
      <c r="DT18" s="8">
        <f t="shared" ref="DT18:DU18" si="507">+DS18+(DS17+DT17)/2</f>
        <v>64929.757648551829</v>
      </c>
      <c r="DU18" s="8">
        <f t="shared" si="507"/>
        <v>64936.731938935853</v>
      </c>
      <c r="DV18" s="8">
        <f t="shared" ref="DV18" si="508">+DU18+(DU17+DV17)/2</f>
        <v>64943.010248102888</v>
      </c>
      <c r="DW18" s="8">
        <f t="shared" ref="DW18" si="509">+DV18+(DV17+DW17)/2</f>
        <v>64948.661915076984</v>
      </c>
      <c r="DX18" s="8">
        <f t="shared" ref="DX18" si="510">+DW18+(DW17+DX17)/2</f>
        <v>64953.749392553655</v>
      </c>
      <c r="DY18" s="8">
        <f t="shared" ref="DY18" si="511">+DX18+(DX17+DY17)/2</f>
        <v>64958.328926673923</v>
      </c>
      <c r="DZ18" s="8">
        <f t="shared" ref="DZ18" si="512">+DY18+(DY17+DZ17)/2</f>
        <v>64962.451170482185</v>
      </c>
      <c r="EA18" s="8">
        <f t="shared" ref="EA18" si="513">+DZ18+(DZ17+EA17)/2</f>
        <v>64966.161737387163</v>
      </c>
      <c r="EB18" s="8">
        <f t="shared" ref="EB18" si="514">+EA18+(EA17+EB17)/2</f>
        <v>64969.501700371889</v>
      </c>
      <c r="EC18" s="8">
        <f t="shared" ref="EC18" si="515">+EB18+(EB17+EC17)/2</f>
        <v>64972.508042172034</v>
      </c>
      <c r="ED18" s="8">
        <f t="shared" ref="ED18" si="516">+EC18+(EC17+ED17)/2</f>
        <v>64975.214061158469</v>
      </c>
      <c r="EE18" s="8">
        <f t="shared" ref="EE18" si="517">+ED18+(ED17+EE17)/2</f>
        <v>64977.649737218017</v>
      </c>
      <c r="EF18" s="8">
        <f t="shared" ref="EF18" si="518">+EE18+(EE17+EF17)/2</f>
        <v>64979.842061522402</v>
      </c>
      <c r="EG18" s="8">
        <f t="shared" ref="EG18" si="519">+EF18+(EF17+EG17)/2</f>
        <v>64981.815333707185</v>
      </c>
      <c r="EH18" s="8">
        <f t="shared" ref="EH18" si="520">+EG18+(EG17+EH17)/2</f>
        <v>64983.591429647124</v>
      </c>
      <c r="EI18" s="8">
        <f t="shared" ref="EI18" si="521">+EH18+(EH17+EI17)/2</f>
        <v>64985.190042709422</v>
      </c>
      <c r="EJ18" s="8">
        <f t="shared" ref="EJ18" si="522">+EI18+(EI17+EJ17)/2</f>
        <v>64986.628901089214</v>
      </c>
      <c r="EK18" s="8">
        <f t="shared" ref="EK18" si="523">+EJ18+(EJ17+EK17)/2</f>
        <v>64987.923963580288</v>
      </c>
      <c r="EL18" s="8">
        <f t="shared" ref="EL18" si="524">+EK18+(EK17+EL17)/2</f>
        <v>64989.089595906014</v>
      </c>
      <c r="EM18" s="8">
        <f t="shared" ref="EM18" si="525">+EL18+(EL17+EM17)/2</f>
        <v>64990.138729528793</v>
      </c>
      <c r="EN18" s="8">
        <f t="shared" ref="EN18" si="526">+EM18+(EM17+EN17)/2</f>
        <v>64991.083004669461</v>
      </c>
      <c r="EO18" s="8">
        <f t="shared" ref="EO18" si="527">+EN18+(EN17+EO17)/2</f>
        <v>64991.932899098727</v>
      </c>
      <c r="EP18" s="8">
        <f t="shared" ref="EP18" si="528">+EO18+(EO17+EP17)/2</f>
        <v>64992.69784410976</v>
      </c>
      <c r="EQ18" s="8">
        <f t="shared" ref="EQ18" si="529">+EP18+(EP17+EQ17)/2</f>
        <v>64993.386328942608</v>
      </c>
      <c r="ER18" s="8">
        <f t="shared" ref="ER18" si="530">+EQ18+(EQ17+ER17)/2</f>
        <v>64994.005994806226</v>
      </c>
      <c r="ES18" s="8">
        <f t="shared" ref="ES18" si="531">+ER18+(ER17+ES17)/2</f>
        <v>64994.563719531034</v>
      </c>
      <c r="ET18" s="8">
        <f t="shared" ref="ET18" si="532">+ES18+(ES17+ET17)/2</f>
        <v>64995.065693782861</v>
      </c>
      <c r="EU18" s="8">
        <f t="shared" ref="EU18" si="533">+ET18+(ET17+EU17)/2</f>
        <v>64995.517489677339</v>
      </c>
      <c r="EV18" s="8">
        <f t="shared" ref="EV18" si="534">+EU18+(EU17+EV17)/2</f>
        <v>64995.924122550714</v>
      </c>
      <c r="EW18" s="8">
        <f t="shared" ref="EW18" si="535">+EV18+(EV17+EW17)/2</f>
        <v>64996.290106568144</v>
      </c>
      <c r="EX18" s="8">
        <f t="shared" ref="EX18" si="536">+EW18+(EW17+EX17)/2</f>
        <v>64996.619504783179</v>
      </c>
      <c r="EY18" s="8">
        <f t="shared" ref="EY18" si="537">+EX18+(EX17+EY17)/2</f>
        <v>64996.915974201103</v>
      </c>
      <c r="EZ18" s="8">
        <f t="shared" ref="EZ18" si="538">+EY18+(EY17+EZ17)/2</f>
        <v>64997.182806344033</v>
      </c>
      <c r="FA18" s="8">
        <f t="shared" ref="FA18" si="539">+EZ18+(EZ17+FA17)/2</f>
        <v>64997.422963766097</v>
      </c>
      <c r="FB18" s="8">
        <f t="shared" ref="FB18" si="540">+FA18+(FA17+FB17)/2</f>
        <v>64997.639112922639</v>
      </c>
      <c r="FC18" s="8">
        <f t="shared" ref="FC18" si="541">+FB18+(FB17+FC17)/2</f>
        <v>64997.833653756941</v>
      </c>
      <c r="FD18" s="8">
        <f t="shared" ref="FD18" si="542">+FC18+(FC17+FD17)/2</f>
        <v>64998.008746332052</v>
      </c>
      <c r="FE18" s="8">
        <f t="shared" ref="FE18" si="543">+FD18+(FD17+FE17)/2</f>
        <v>64998.166334802518</v>
      </c>
      <c r="FF18" s="8">
        <f t="shared" ref="FF18" si="544">+FE18+(FE17+FF17)/2</f>
        <v>64998.308168991469</v>
      </c>
      <c r="FG18" s="8">
        <f t="shared" ref="FG18" si="545">+FF18+(FF17+FG17)/2</f>
        <v>64998.435823812149</v>
      </c>
      <c r="FH18" s="8">
        <f t="shared" ref="FH18" si="546">+FG18+(FG17+FH17)/2</f>
        <v>64998.550716749058</v>
      </c>
      <c r="FI18" s="8">
        <f t="shared" ref="FI18" si="547">+FH18+(FH17+FI17)/2</f>
        <v>64998.654123592474</v>
      </c>
      <c r="FJ18" s="8">
        <f t="shared" ref="FJ18" si="548">+FI18+(FI17+FJ17)/2</f>
        <v>64998.747192600727</v>
      </c>
      <c r="FK18" s="8">
        <f t="shared" ref="FK18" si="549">+FJ18+(FJ17+FK17)/2</f>
        <v>64998.830957247308</v>
      </c>
      <c r="FL18" s="8">
        <f t="shared" ref="FL18" si="550">+FK18+(FK17+FL17)/2</f>
        <v>64998.906347694145</v>
      </c>
      <c r="FM18" s="8">
        <f t="shared" ref="FM18" si="551">+FL18+(FL17+FM17)/2</f>
        <v>64998.974201118253</v>
      </c>
      <c r="FN18" s="8">
        <f t="shared" ref="FN18" si="552">+FM18+(FM17+FN17)/2</f>
        <v>64999.035271006382</v>
      </c>
      <c r="FO18" s="8">
        <f t="shared" ref="FO18" si="553">+FN18+(FN17+FO17)/2</f>
        <v>64999.090235520685</v>
      </c>
      <c r="FP18" s="8">
        <f t="shared" ref="FP18" si="554">+FO18+(FO17+FP17)/2</f>
        <v>64999.139705028312</v>
      </c>
      <c r="FQ18" s="8">
        <f t="shared" ref="FQ18" si="555">+FP18+(FP17+FQ17)/2</f>
        <v>64999.184228878374</v>
      </c>
      <c r="FR18" s="8">
        <f t="shared" ref="FR18" si="556">+FQ18+(FQ17+FR17)/2</f>
        <v>64999.224301501585</v>
      </c>
      <c r="FS18" s="8">
        <f t="shared" ref="FS18" si="557">+FR18+(FR17+FS17)/2</f>
        <v>64999.26036790017</v>
      </c>
      <c r="FT18" s="8">
        <f t="shared" ref="FT18" si="558">+FS18+(FS17+FT17)/2</f>
        <v>64999.292828589067</v>
      </c>
      <c r="FU18" s="8">
        <f t="shared" ref="FU18" si="559">+FT18+(FT17+FU17)/2</f>
        <v>64999.322044043191</v>
      </c>
      <c r="FV18" s="8">
        <f t="shared" ref="FV18" si="560">+FU18+(FU17+FV17)/2</f>
        <v>64999.348338700147</v>
      </c>
      <c r="FW18" s="8">
        <f t="shared" ref="FW18" si="561">+FV18+(FV17+FW17)/2</f>
        <v>64999.372004562836</v>
      </c>
      <c r="FX18" s="8">
        <f t="shared" ref="FX18" si="562">+FW18+(FW17+FX17)/2</f>
        <v>64999.393304441932</v>
      </c>
      <c r="FY18" s="8">
        <f t="shared" ref="FY18" si="563">+FX18+(FX17+FY17)/2</f>
        <v>64999.412474874225</v>
      </c>
      <c r="FZ18" s="8">
        <f t="shared" ref="FZ18" si="564">+FY18+(FY17+FZ17)/2</f>
        <v>64999.429728749223</v>
      </c>
      <c r="GA18" s="8">
        <f t="shared" ref="GA18" si="565">+FZ18+(FZ17+GA17)/2</f>
        <v>64999.445257673215</v>
      </c>
      <c r="GB18" s="8">
        <f t="shared" ref="GB18" si="566">+GA18+(GA17+GB17)/2</f>
        <v>64999.459234096961</v>
      </c>
      <c r="GC18" s="8">
        <f t="shared" ref="GC18" si="567">+GB18+(GB17+GC17)/2</f>
        <v>64999.47181323071</v>
      </c>
      <c r="GD18" s="8">
        <f t="shared" ref="GD18" si="568">+GC18+(GC17+GD17)/2</f>
        <v>64999.483134767775</v>
      </c>
      <c r="GE18" s="8">
        <f t="shared" ref="GE18" si="569">+GD18+(GD17+GE17)/2</f>
        <v>64999.493324435789</v>
      </c>
      <c r="GF18" s="8">
        <f t="shared" ref="GF18" si="570">+GE18+(GE17+GF17)/2</f>
        <v>64999.502495392902</v>
      </c>
      <c r="GG18" s="8">
        <f t="shared" ref="GG18" si="571">+GF18+(GF17+GG17)/2</f>
        <v>64999.510749484369</v>
      </c>
      <c r="GH18" s="8">
        <f t="shared" ref="GH18" si="572">+GG18+(GG17+GH17)/2</f>
        <v>64999.518178373561</v>
      </c>
    </row>
    <row r="19" spans="1:190" ht="15" x14ac:dyDescent="0.25">
      <c r="A19" s="28">
        <f>SUM($M19:BP19)</f>
        <v>5924035.4694776004</v>
      </c>
      <c r="B19" s="9" t="str">
        <f>"SSE"&amp;D17</f>
        <v>SSE65000</v>
      </c>
      <c r="D19" s="7">
        <f>$E$7-A19</f>
        <v>21143690.744808111</v>
      </c>
      <c r="E19" s="40">
        <f>+D19/$E$7</f>
        <v>0.78114026192746722</v>
      </c>
      <c r="G19" s="8"/>
      <c r="H19" s="7"/>
      <c r="J19" s="7"/>
      <c r="K19" s="3" t="s">
        <v>88</v>
      </c>
      <c r="L19" s="7"/>
      <c r="M19" s="8">
        <f>+(M$5-M17)^2</f>
        <v>2620.9890262695603</v>
      </c>
      <c r="N19" s="8">
        <f t="shared" ref="N19:AO19" si="573">+(N$5-N17)^2</f>
        <v>3364.3037139979774</v>
      </c>
      <c r="O19" s="8">
        <f t="shared" si="573"/>
        <v>4281.2313682455069</v>
      </c>
      <c r="P19" s="8">
        <f t="shared" si="573"/>
        <v>5118.6487313579582</v>
      </c>
      <c r="Q19" s="8">
        <f t="shared" si="573"/>
        <v>6466.2406914137009</v>
      </c>
      <c r="R19" s="8">
        <f t="shared" si="573"/>
        <v>7940.8499121635114</v>
      </c>
      <c r="S19" s="8">
        <f t="shared" si="573"/>
        <v>9549.6982407974992</v>
      </c>
      <c r="T19" s="8">
        <f t="shared" si="573"/>
        <v>11736.580844423626</v>
      </c>
      <c r="U19" s="8">
        <f t="shared" si="573"/>
        <v>14411.217127324768</v>
      </c>
      <c r="V19" s="8">
        <f t="shared" si="573"/>
        <v>16889.637671992165</v>
      </c>
      <c r="W19" s="8">
        <f t="shared" si="573"/>
        <v>19652.454781865366</v>
      </c>
      <c r="X19" s="8">
        <f t="shared" si="573"/>
        <v>24915.68638222705</v>
      </c>
      <c r="Y19" s="8">
        <f t="shared" si="573"/>
        <v>32784.948232011564</v>
      </c>
      <c r="Z19" s="8">
        <f t="shared" si="573"/>
        <v>32033.194201946098</v>
      </c>
      <c r="AA19" s="8">
        <f t="shared" si="573"/>
        <v>41096.763845572546</v>
      </c>
      <c r="AB19" s="8">
        <f t="shared" si="573"/>
        <v>45987.713582051758</v>
      </c>
      <c r="AC19" s="8">
        <f t="shared" si="573"/>
        <v>65690.006467592611</v>
      </c>
      <c r="AD19" s="8">
        <f t="shared" si="573"/>
        <v>57809.277508260486</v>
      </c>
      <c r="AE19" s="8">
        <f t="shared" si="573"/>
        <v>105628.60254041328</v>
      </c>
      <c r="AF19" s="8">
        <f t="shared" si="573"/>
        <v>5649.1904984622097</v>
      </c>
      <c r="AG19" s="8">
        <f t="shared" si="573"/>
        <v>62024.351437054247</v>
      </c>
      <c r="AH19" s="8">
        <f t="shared" si="573"/>
        <v>184725.62570092941</v>
      </c>
      <c r="AI19" s="8">
        <f t="shared" si="573"/>
        <v>42.651455484256459</v>
      </c>
      <c r="AJ19" s="8">
        <f t="shared" si="573"/>
        <v>264550.7975055406</v>
      </c>
      <c r="AK19" s="8">
        <f t="shared" si="573"/>
        <v>5671.3948988295751</v>
      </c>
      <c r="AL19" s="8">
        <f t="shared" si="573"/>
        <v>79216.555581364039</v>
      </c>
      <c r="AM19" s="8">
        <f t="shared" si="573"/>
        <v>67.734552292664304</v>
      </c>
      <c r="AN19" s="8">
        <f t="shared" si="573"/>
        <v>54377.145901597447</v>
      </c>
      <c r="AO19" s="8">
        <f t="shared" si="573"/>
        <v>99592.05849927073</v>
      </c>
      <c r="AP19" s="8">
        <f t="shared" ref="AP19:BG19" si="574">+(AP$5-AP17)^2</f>
        <v>68777.170686814279</v>
      </c>
      <c r="AQ19" s="68">
        <f t="shared" si="574"/>
        <v>199268.90699565553</v>
      </c>
      <c r="AR19" s="8">
        <f t="shared" si="574"/>
        <v>1380.4842562739038</v>
      </c>
      <c r="AS19" s="8">
        <f t="shared" si="574"/>
        <v>3198.1067926899073</v>
      </c>
      <c r="AT19" s="8">
        <f t="shared" si="574"/>
        <v>157619.57736753719</v>
      </c>
      <c r="AU19" s="8">
        <f t="shared" si="574"/>
        <v>736.28446989472263</v>
      </c>
      <c r="AV19" s="8">
        <f t="shared" si="574"/>
        <v>40668.030377389332</v>
      </c>
      <c r="AW19" s="8">
        <f t="shared" si="574"/>
        <v>176876.95449196795</v>
      </c>
      <c r="AX19" s="8">
        <f t="shared" si="574"/>
        <v>144113.02557621038</v>
      </c>
      <c r="AY19" s="8">
        <f t="shared" si="574"/>
        <v>26085.784959753917</v>
      </c>
      <c r="AZ19" s="8">
        <f t="shared" si="574"/>
        <v>474.67294643791195</v>
      </c>
      <c r="BA19" s="8">
        <f t="shared" si="574"/>
        <v>46962.065249917825</v>
      </c>
      <c r="BB19" s="8">
        <f t="shared" si="574"/>
        <v>20450.681136133229</v>
      </c>
      <c r="BC19" s="8">
        <f t="shared" si="574"/>
        <v>126159.52184773305</v>
      </c>
      <c r="BD19" s="8">
        <f t="shared" si="574"/>
        <v>71.289572522020222</v>
      </c>
      <c r="BE19" s="8">
        <f t="shared" si="574"/>
        <v>282058.00756885693</v>
      </c>
      <c r="BF19" s="8">
        <f t="shared" si="574"/>
        <v>246636.41433550857</v>
      </c>
      <c r="BG19" s="8">
        <f t="shared" si="574"/>
        <v>142677.36879361718</v>
      </c>
      <c r="BH19" s="8">
        <f t="shared" ref="BH19:BN19" si="575">+(BH$5-BH17)^2</f>
        <v>335569.36458246037</v>
      </c>
      <c r="BI19" s="8">
        <f t="shared" si="575"/>
        <v>18661.259488961521</v>
      </c>
      <c r="BJ19" s="8">
        <f t="shared" si="575"/>
        <v>9479.2457397206217</v>
      </c>
      <c r="BK19" s="8">
        <f t="shared" si="575"/>
        <v>205827.66307390053</v>
      </c>
      <c r="BL19" s="8">
        <f t="shared" si="575"/>
        <v>211620.29491651143</v>
      </c>
      <c r="BM19" s="8">
        <f t="shared" si="575"/>
        <v>173.88893849605969</v>
      </c>
      <c r="BN19" s="8">
        <f t="shared" si="575"/>
        <v>200623.90054514445</v>
      </c>
      <c r="BO19" s="8">
        <f t="shared" ref="BO19:BU19" si="576">+(BO$5-BO17)^2</f>
        <v>214633.34889388364</v>
      </c>
      <c r="BP19" s="8">
        <f t="shared" si="576"/>
        <v>1779336.6049728561</v>
      </c>
      <c r="BQ19" s="8">
        <f t="shared" si="576"/>
        <v>1753542.4771684355</v>
      </c>
      <c r="BR19" s="8">
        <f t="shared" si="576"/>
        <v>1577794.4368220693</v>
      </c>
      <c r="BS19" s="8">
        <f t="shared" si="576"/>
        <v>1408229.8757714075</v>
      </c>
      <c r="BT19" s="8">
        <f t="shared" si="576"/>
        <v>1247324.7171682222</v>
      </c>
      <c r="BU19" s="8">
        <f t="shared" si="576"/>
        <v>1096890.8818409052</v>
      </c>
      <c r="BV19" s="8">
        <f t="shared" ref="BV19:CA19" si="577">+(BV$5-BV17)^2</f>
        <v>958118.88410908845</v>
      </c>
      <c r="BW19" s="8">
        <f t="shared" si="577"/>
        <v>831646.51336023759</v>
      </c>
      <c r="BX19" s="8">
        <f t="shared" si="577"/>
        <v>717642.92679471069</v>
      </c>
      <c r="BY19" s="8">
        <f t="shared" si="577"/>
        <v>615898.84407583904</v>
      </c>
      <c r="BZ19" s="8">
        <f t="shared" si="577"/>
        <v>525915.44491148426</v>
      </c>
      <c r="CA19" s="8">
        <f t="shared" si="577"/>
        <v>446986.6493611784</v>
      </c>
      <c r="CB19" s="8">
        <f t="shared" ref="CB19:DN19" si="578">+(CB$5-CB17)^2</f>
        <v>378271.42855343479</v>
      </c>
      <c r="CC19" s="8">
        <f t="shared" si="578"/>
        <v>318854.47581873147</v>
      </c>
      <c r="CD19" s="8">
        <f t="shared" si="578"/>
        <v>267794.88306016818</v>
      </c>
      <c r="CE19" s="8">
        <f t="shared" si="578"/>
        <v>224163.40343808918</v>
      </c>
      <c r="CF19" s="8">
        <f t="shared" si="578"/>
        <v>187069.47469545327</v>
      </c>
      <c r="CG19" s="8">
        <f t="shared" si="578"/>
        <v>155679.48816269578</v>
      </c>
      <c r="CH19" s="8">
        <f t="shared" si="578"/>
        <v>129227.88529051263</v>
      </c>
      <c r="CI19" s="8">
        <f t="shared" si="578"/>
        <v>107022.61204661912</v>
      </c>
      <c r="CJ19" s="8">
        <f t="shared" si="578"/>
        <v>88446.317867192338</v>
      </c>
      <c r="CK19" s="8">
        <f t="shared" si="578"/>
        <v>72954.494288770584</v>
      </c>
      <c r="CL19" s="8">
        <f t="shared" si="578"/>
        <v>60071.5410768906</v>
      </c>
      <c r="CM19" s="8">
        <f t="shared" si="578"/>
        <v>49385.546142207604</v>
      </c>
      <c r="CN19" s="8">
        <f t="shared" si="578"/>
        <v>40542.382716085252</v>
      </c>
      <c r="CO19" s="8">
        <f t="shared" si="578"/>
        <v>33239.569615383472</v>
      </c>
      <c r="CP19" s="8">
        <f t="shared" si="578"/>
        <v>27220.209930391778</v>
      </c>
      <c r="CQ19" s="8">
        <f t="shared" si="578"/>
        <v>22267.219200528671</v>
      </c>
      <c r="CR19" s="8">
        <f t="shared" si="578"/>
        <v>18197.973520584907</v>
      </c>
      <c r="CS19" s="8">
        <f t="shared" si="578"/>
        <v>14859.44768870796</v>
      </c>
      <c r="CT19" s="8">
        <f t="shared" si="578"/>
        <v>12123.869918333932</v>
      </c>
      <c r="CU19" s="8">
        <f t="shared" si="578"/>
        <v>9884.8894126946107</v>
      </c>
      <c r="CV19" s="8">
        <f t="shared" si="578"/>
        <v>8054.233231737725</v>
      </c>
      <c r="CW19" s="8">
        <f t="shared" si="578"/>
        <v>6558.8168063614312</v>
      </c>
      <c r="CX19" s="8">
        <f t="shared" si="578"/>
        <v>5338.2660737401666</v>
      </c>
      <c r="CY19" s="8">
        <f t="shared" si="578"/>
        <v>4342.806850100782</v>
      </c>
      <c r="CZ19" s="8">
        <f t="shared" si="578"/>
        <v>3531.4774311871201</v>
      </c>
      <c r="DA19" s="8">
        <f t="shared" si="578"/>
        <v>2870.6225412237659</v>
      </c>
      <c r="DB19" s="8">
        <f t="shared" si="578"/>
        <v>2332.6299223738642</v>
      </c>
      <c r="DC19" s="8">
        <f t="shared" si="578"/>
        <v>1894.8745568826607</v>
      </c>
      <c r="DD19" s="8">
        <f t="shared" si="578"/>
        <v>1538.8393894737917</v>
      </c>
      <c r="DE19" s="8">
        <f t="shared" si="578"/>
        <v>1249.385233213435</v>
      </c>
      <c r="DF19" s="8">
        <f t="shared" si="578"/>
        <v>1014.1461506813083</v>
      </c>
      <c r="DG19" s="8">
        <f t="shared" si="578"/>
        <v>823.02991958879545</v>
      </c>
      <c r="DH19" s="8">
        <f t="shared" si="578"/>
        <v>667.80617774807877</v>
      </c>
      <c r="DI19" s="8">
        <f t="shared" si="578"/>
        <v>541.76748615367512</v>
      </c>
      <c r="DJ19" s="8">
        <f t="shared" si="578"/>
        <v>439.45085987551477</v>
      </c>
      <c r="DK19" s="8">
        <f t="shared" si="578"/>
        <v>356.409315245188</v>
      </c>
      <c r="DL19" s="8">
        <f t="shared" si="578"/>
        <v>289.02469564524154</v>
      </c>
      <c r="DM19" s="8">
        <f t="shared" si="578"/>
        <v>234.35449706067413</v>
      </c>
      <c r="DN19" s="8">
        <f t="shared" si="578"/>
        <v>190.00664874145284</v>
      </c>
      <c r="DO19" s="8">
        <f t="shared" ref="DO19:DP19" si="579">+(DO$5-DO17)^2</f>
        <v>154.03724298628407</v>
      </c>
      <c r="DP19" s="8">
        <f t="shared" si="579"/>
        <v>124.86707823344442</v>
      </c>
      <c r="DQ19" s="8">
        <f>+(DQ$5-DQ17)^2</f>
        <v>101.21360582643774</v>
      </c>
      <c r="DR19" s="8">
        <f>+(DR$5-DR17)^2</f>
        <v>82.035474786590285</v>
      </c>
      <c r="DS19" s="8">
        <f>+(DS$5-DS17)^2</f>
        <v>66.487369755863469</v>
      </c>
      <c r="DT19" s="8">
        <f t="shared" ref="DT19:DU19" si="580">+(DT$5-DT17)^2</f>
        <v>53.883251506055387</v>
      </c>
      <c r="DU19" s="8">
        <f t="shared" si="580"/>
        <v>43.666451238210833</v>
      </c>
      <c r="DV19" s="8">
        <f t="shared" ref="DV19:DX19" si="581">+(DV$5-DV17)^2</f>
        <v>35.385351407791255</v>
      </c>
      <c r="DW19" s="8">
        <f t="shared" si="581"/>
        <v>28.673617238131794</v>
      </c>
      <c r="DX19" s="8">
        <f t="shared" si="581"/>
        <v>23.234133038524082</v>
      </c>
      <c r="DY19" s="8">
        <f t="shared" ref="DY19:EA19" si="582">+(DY$5-DY17)^2</f>
        <v>18.825953138631707</v>
      </c>
      <c r="DZ19" s="8">
        <f t="shared" si="582"/>
        <v>15.253704708186017</v>
      </c>
      <c r="EA19" s="8">
        <f t="shared" si="582"/>
        <v>12.358983956373548</v>
      </c>
      <c r="EB19" s="8">
        <f t="shared" ref="EB19:EE19" si="583">+(EB$5-EB17)^2</f>
        <v>10.013372349707856</v>
      </c>
      <c r="EC19" s="8">
        <f t="shared" si="583"/>
        <v>8.1127689827339591</v>
      </c>
      <c r="ED19" s="8">
        <f t="shared" si="583"/>
        <v>6.5727919143537639</v>
      </c>
      <c r="EE19" s="8">
        <f t="shared" si="583"/>
        <v>5.3250474754109627</v>
      </c>
      <c r="EF19" s="8">
        <f t="shared" ref="EF19:EH19" si="584">+(EF$5-EF17)^2</f>
        <v>4.3141041767176551</v>
      </c>
      <c r="EG19" s="8">
        <f t="shared" si="584"/>
        <v>3.495038473491844</v>
      </c>
      <c r="EH19" s="8">
        <f t="shared" si="584"/>
        <v>2.8314445608687655</v>
      </c>
      <c r="EI19" s="8">
        <f t="shared" ref="EI19:EM19" si="585">+(EI$5-EI17)^2</f>
        <v>2.2938206404925547</v>
      </c>
      <c r="EJ19" s="8">
        <f t="shared" si="585"/>
        <v>1.858260572525132</v>
      </c>
      <c r="EK19" s="8">
        <f t="shared" si="585"/>
        <v>1.5053932150690468</v>
      </c>
      <c r="EL19" s="8">
        <f t="shared" si="585"/>
        <v>1.2195226287928156</v>
      </c>
      <c r="EM19" s="8">
        <f t="shared" si="585"/>
        <v>0.98793115719395008</v>
      </c>
      <c r="EN19" s="8">
        <f t="shared" ref="EN19:ER19" si="586">+(EN$5-EN17)^2</f>
        <v>0.80031456439282589</v>
      </c>
      <c r="EO19" s="8">
        <f t="shared" si="586"/>
        <v>0.64832423368168468</v>
      </c>
      <c r="EP19" s="8">
        <f t="shared" si="586"/>
        <v>0.52519615444368573</v>
      </c>
      <c r="EQ19" s="8">
        <f t="shared" si="586"/>
        <v>0.4254502584834044</v>
      </c>
      <c r="ER19" s="8">
        <f t="shared" si="586"/>
        <v>0.34464677676984012</v>
      </c>
      <c r="ES19" s="8">
        <f t="shared" ref="ES19:EV19" si="587">+(ES$5-ES17)^2</f>
        <v>0.27918881023778663</v>
      </c>
      <c r="ET19" s="8">
        <f t="shared" si="587"/>
        <v>0.22616235425669765</v>
      </c>
      <c r="EU19" s="8">
        <f t="shared" si="587"/>
        <v>0.1832066755277334</v>
      </c>
      <c r="EV19" s="8">
        <f t="shared" si="587"/>
        <v>0.14840928549132387</v>
      </c>
      <c r="EW19" s="8">
        <f t="shared" ref="EW19:FB19" si="588">+(EW$5-EW17)^2</f>
        <v>0.12022084507175235</v>
      </c>
      <c r="EX19" s="8">
        <f t="shared" si="588"/>
        <v>9.7386219846903807E-2</v>
      </c>
      <c r="EY19" s="8">
        <f t="shared" si="588"/>
        <v>7.8888621540633308E-2</v>
      </c>
      <c r="EZ19" s="8">
        <f t="shared" si="588"/>
        <v>6.3904352760483021E-2</v>
      </c>
      <c r="FA19" s="8">
        <f t="shared" si="588"/>
        <v>5.1766142835376429E-2</v>
      </c>
      <c r="FB19" s="8">
        <f t="shared" si="588"/>
        <v>4.1933444284678517E-2</v>
      </c>
      <c r="FC19" s="8">
        <f t="shared" ref="FC19:FH19" si="589">+(FC$5-FC17)^2</f>
        <v>3.3968368771714996E-2</v>
      </c>
      <c r="FD19" s="8">
        <f t="shared" si="589"/>
        <v>2.7516192066097196E-2</v>
      </c>
      <c r="FE19" s="8">
        <f t="shared" si="589"/>
        <v>2.2289560671995143E-2</v>
      </c>
      <c r="FF19" s="8">
        <f t="shared" si="589"/>
        <v>1.8055697382950993E-2</v>
      </c>
      <c r="FG19" s="8">
        <f t="shared" si="589"/>
        <v>1.4626036401400963E-2</v>
      </c>
      <c r="FH19" s="8">
        <f t="shared" si="589"/>
        <v>1.1847826733066407E-2</v>
      </c>
      <c r="FI19" s="8">
        <f t="shared" ref="FI19:FT19" si="590">+(FI$5-FI17)^2</f>
        <v>9.5973301315431022E-3</v>
      </c>
      <c r="FJ19" s="8">
        <f t="shared" si="590"/>
        <v>7.7743108161780986E-3</v>
      </c>
      <c r="FK19" s="8">
        <f t="shared" si="590"/>
        <v>6.2975716688839049E-3</v>
      </c>
      <c r="FL19" s="8">
        <f t="shared" si="590"/>
        <v>5.10133818752425E-3</v>
      </c>
      <c r="FM19" s="8">
        <f t="shared" si="590"/>
        <v>4.1323292051168563E-3</v>
      </c>
      <c r="FN19" s="8">
        <f t="shared" si="590"/>
        <v>3.3473839529292956E-3</v>
      </c>
      <c r="FO19" s="8">
        <f t="shared" si="590"/>
        <v>2.7115398109732996E-3</v>
      </c>
      <c r="FP19" s="8">
        <f t="shared" si="590"/>
        <v>2.1964751529185587E-3</v>
      </c>
      <c r="FQ19" s="8">
        <f t="shared" si="590"/>
        <v>1.7792479465528598E-3</v>
      </c>
      <c r="FR19" s="8">
        <f t="shared" si="590"/>
        <v>1.4412739387486744E-3</v>
      </c>
      <c r="FS19" s="8">
        <f t="shared" si="590"/>
        <v>1.1674989213660036E-3</v>
      </c>
      <c r="FT19" s="8">
        <f t="shared" si="590"/>
        <v>9.4572821632998708E-4</v>
      </c>
      <c r="FU19" s="8">
        <f t="shared" ref="FU19:GH19" si="591">+(FU$5-FU17)^2</f>
        <v>7.6608351887071178E-4</v>
      </c>
      <c r="FV19" s="8">
        <f t="shared" si="591"/>
        <v>6.2056290919413324E-4</v>
      </c>
      <c r="FW19" s="8">
        <f t="shared" si="591"/>
        <v>5.0268443710949214E-4</v>
      </c>
      <c r="FX19" s="8">
        <f t="shared" si="591"/>
        <v>4.0719740588391002E-4</v>
      </c>
      <c r="FY19" s="8">
        <f t="shared" si="591"/>
        <v>3.2984849651564456E-4</v>
      </c>
      <c r="FZ19" s="8">
        <f t="shared" si="591"/>
        <v>2.6719231594056714E-4</v>
      </c>
      <c r="GA19" s="8">
        <f t="shared" si="591"/>
        <v>2.1643793115181436E-4</v>
      </c>
      <c r="GB19" s="8">
        <f t="shared" si="591"/>
        <v>1.7532455391266739E-4</v>
      </c>
      <c r="GC19" s="8">
        <f t="shared" si="591"/>
        <v>1.4202083904096173E-4</v>
      </c>
      <c r="GD19" s="8">
        <f t="shared" si="591"/>
        <v>1.150433109520032E-4</v>
      </c>
      <c r="GE19" s="8">
        <f t="shared" si="591"/>
        <v>9.3190285099074361E-5</v>
      </c>
      <c r="GF19" s="8">
        <f t="shared" si="591"/>
        <v>7.5488341085339016E-5</v>
      </c>
      <c r="GG19" s="8">
        <f t="shared" si="591"/>
        <v>6.1148963272095029E-5</v>
      </c>
      <c r="GH19" s="8">
        <f t="shared" si="591"/>
        <v>4.953341757299791E-5</v>
      </c>
    </row>
    <row r="20" spans="1:190" x14ac:dyDescent="0.25">
      <c r="K20" s="3"/>
      <c r="AU20" s="6"/>
    </row>
    <row r="21" spans="1:190" ht="13.8" x14ac:dyDescent="0.25">
      <c r="A21" s="14" t="str">
        <f>"Scenario-"&amp;D21</f>
        <v>Scenario-70000</v>
      </c>
      <c r="B21" s="29">
        <v>8.8079527018836048E-4</v>
      </c>
      <c r="C21" s="29">
        <v>9.517480480478778E-2</v>
      </c>
      <c r="D21" s="32">
        <v>70000</v>
      </c>
      <c r="E21" s="1">
        <f>+$B21*$D21</f>
        <v>61.655668913185231</v>
      </c>
      <c r="F21" s="4">
        <f>+$B21+$C21</f>
        <v>9.6055600074976141E-2</v>
      </c>
      <c r="G21" s="12">
        <f>1/$F21*LN($C21/$B21)</f>
        <v>48.74932134300628</v>
      </c>
      <c r="H21" s="7">
        <f>+$D21*($B21+$C21)^2/(4*$C21)</f>
        <v>1696.5295666437041</v>
      </c>
      <c r="I21" s="7">
        <f>+$D21*($C21-$B21)/(2*$C21)</f>
        <v>34676.092485612935</v>
      </c>
      <c r="J21" s="7">
        <f>(1/C21)*LN(F21/B21)</f>
        <v>49.297261647959282</v>
      </c>
      <c r="K21" s="3" t="s">
        <v>5</v>
      </c>
      <c r="L21" s="6">
        <f t="shared" ref="L21:AO21" si="592">+($D21*$F21^2/$B21)*(EXP(-$F21*L$4)/($C21/$B21*EXP(-$F21*L$4)+1)^2)</f>
        <v>61.655668913185238</v>
      </c>
      <c r="M21" s="6">
        <f t="shared" si="592"/>
        <v>67.746490769638172</v>
      </c>
      <c r="N21" s="6">
        <f t="shared" si="592"/>
        <v>74.425288991494853</v>
      </c>
      <c r="O21" s="6">
        <f t="shared" si="592"/>
        <v>81.745959991657756</v>
      </c>
      <c r="P21" s="6">
        <f t="shared" si="592"/>
        <v>89.76674110044037</v>
      </c>
      <c r="Q21" s="6">
        <f t="shared" si="592"/>
        <v>98.550432029013606</v>
      </c>
      <c r="R21" s="6">
        <f t="shared" si="592"/>
        <v>108.16459775082711</v>
      </c>
      <c r="S21" s="6">
        <f t="shared" si="592"/>
        <v>118.68174378878454</v>
      </c>
      <c r="T21" s="6">
        <f t="shared" si="592"/>
        <v>130.17945293892254</v>
      </c>
      <c r="U21" s="6">
        <f t="shared" si="592"/>
        <v>142.74047021962897</v>
      </c>
      <c r="V21" s="6">
        <f t="shared" si="592"/>
        <v>156.45272029819887</v>
      </c>
      <c r="W21" s="6">
        <f t="shared" si="592"/>
        <v>171.4092388142235</v>
      </c>
      <c r="X21" s="6">
        <f t="shared" si="592"/>
        <v>187.70799590890738</v>
      </c>
      <c r="Y21" s="6">
        <f t="shared" si="592"/>
        <v>205.45158692101572</v>
      </c>
      <c r="Z21" s="6">
        <f t="shared" si="592"/>
        <v>224.74676169514979</v>
      </c>
      <c r="AA21" s="6">
        <f t="shared" si="592"/>
        <v>245.70376037881567</v>
      </c>
      <c r="AB21" s="6">
        <f t="shared" si="592"/>
        <v>268.43542012599227</v>
      </c>
      <c r="AC21" s="6">
        <f t="shared" si="592"/>
        <v>293.05601400613625</v>
      </c>
      <c r="AD21" s="6">
        <f t="shared" si="592"/>
        <v>319.67978094634526</v>
      </c>
      <c r="AE21" s="6">
        <f t="shared" si="592"/>
        <v>348.41910410907741</v>
      </c>
      <c r="AF21" s="6">
        <f t="shared" si="592"/>
        <v>379.38229522819984</v>
      </c>
      <c r="AG21" s="6">
        <f t="shared" si="592"/>
        <v>412.67094469961683</v>
      </c>
      <c r="AH21" s="6">
        <f t="shared" si="592"/>
        <v>448.37680236253146</v>
      </c>
      <c r="AI21" s="6">
        <f t="shared" si="592"/>
        <v>486.57816271863055</v>
      </c>
      <c r="AJ21" s="6">
        <f t="shared" si="592"/>
        <v>527.33574168465657</v>
      </c>
      <c r="AK21" s="6">
        <f t="shared" si="592"/>
        <v>570.68805073006786</v>
      </c>
      <c r="AL21" s="6">
        <f t="shared" si="592"/>
        <v>616.64629920832556</v>
      </c>
      <c r="AM21" s="6">
        <f t="shared" si="592"/>
        <v>665.18888744307333</v>
      </c>
      <c r="AN21" s="6">
        <f t="shared" si="592"/>
        <v>716.25559192168828</v>
      </c>
      <c r="AO21" s="6">
        <f t="shared" si="592"/>
        <v>769.74158947764158</v>
      </c>
      <c r="AP21" s="6">
        <f t="shared" ref="AP21:DA21" si="593">+($D21*$F21^2/$B21)*(EXP(-$F21*AP$4)/($C21/$B21*EXP(-$F21*AP$4)+1)^2)</f>
        <v>825.49151854990043</v>
      </c>
      <c r="AQ21" s="67">
        <f t="shared" si="593"/>
        <v>883.2938304505841</v>
      </c>
      <c r="AR21" s="6">
        <f t="shared" si="593"/>
        <v>942.87573883106154</v>
      </c>
      <c r="AS21" s="6">
        <f t="shared" si="593"/>
        <v>1003.8991266862545</v>
      </c>
      <c r="AT21" s="6">
        <f t="shared" si="593"/>
        <v>1065.957811447623</v>
      </c>
      <c r="AU21" s="6">
        <f t="shared" si="593"/>
        <v>1128.5765930458667</v>
      </c>
      <c r="AV21" s="6">
        <f t="shared" si="593"/>
        <v>1191.2125096652808</v>
      </c>
      <c r="AW21" s="6">
        <f t="shared" si="593"/>
        <v>1253.2586937203762</v>
      </c>
      <c r="AX21" s="6">
        <f t="shared" si="593"/>
        <v>1314.0511499139711</v>
      </c>
      <c r="AY21" s="6">
        <f t="shared" si="593"/>
        <v>1372.8786639921505</v>
      </c>
      <c r="AZ21" s="6">
        <f t="shared" si="593"/>
        <v>1428.995894616085</v>
      </c>
      <c r="BA21" s="6">
        <f t="shared" si="593"/>
        <v>1481.6395061962503</v>
      </c>
      <c r="BB21" s="6">
        <f t="shared" si="593"/>
        <v>1530.0469779451801</v>
      </c>
      <c r="BC21" s="6">
        <f t="shared" si="593"/>
        <v>1573.4774900965992</v>
      </c>
      <c r="BD21" s="6">
        <f t="shared" si="593"/>
        <v>1611.2340636271351</v>
      </c>
      <c r="BE21" s="6">
        <f t="shared" si="593"/>
        <v>1642.6859395426181</v>
      </c>
      <c r="BF21" s="6">
        <f t="shared" si="593"/>
        <v>1667.2900528220314</v>
      </c>
      <c r="BG21" s="6">
        <f t="shared" si="593"/>
        <v>1684.6104061614224</v>
      </c>
      <c r="BH21" s="6">
        <f t="shared" si="593"/>
        <v>1694.3341944777719</v>
      </c>
      <c r="BI21" s="43">
        <f t="shared" si="593"/>
        <v>1696.2836773763588</v>
      </c>
      <c r="BJ21" s="6">
        <f t="shared" si="593"/>
        <v>1690.4230361752409</v>
      </c>
      <c r="BK21" s="6">
        <f t="shared" si="593"/>
        <v>1676.8597653738138</v>
      </c>
      <c r="BL21" s="6">
        <f t="shared" si="593"/>
        <v>1655.8405064257588</v>
      </c>
      <c r="BM21" s="6">
        <f t="shared" si="593"/>
        <v>1627.7415988924599</v>
      </c>
      <c r="BN21" s="6">
        <f t="shared" si="593"/>
        <v>1593.0549637722022</v>
      </c>
      <c r="BO21" s="6">
        <f t="shared" si="593"/>
        <v>1552.370213140041</v>
      </c>
      <c r="BP21" s="6">
        <f t="shared" si="593"/>
        <v>1506.3540746035139</v>
      </c>
      <c r="BQ21" s="6">
        <f t="shared" si="593"/>
        <v>1455.7283151130387</v>
      </c>
      <c r="BR21" s="6">
        <f t="shared" si="593"/>
        <v>1401.2473451942387</v>
      </c>
      <c r="BS21" s="6">
        <f t="shared" si="593"/>
        <v>1343.6765917365426</v>
      </c>
      <c r="BT21" s="6">
        <f t="shared" si="593"/>
        <v>1283.7725637639924</v>
      </c>
      <c r="BU21" s="6">
        <f t="shared" si="593"/>
        <v>1222.265324946052</v>
      </c>
      <c r="BV21" s="6">
        <f t="shared" si="593"/>
        <v>1159.8438541976413</v>
      </c>
      <c r="BW21" s="6">
        <f t="shared" si="593"/>
        <v>1097.1445448965189</v>
      </c>
      <c r="BX21" s="6">
        <f t="shared" si="593"/>
        <v>1034.7428830294514</v>
      </c>
      <c r="BY21" s="6">
        <f t="shared" si="593"/>
        <v>973.1481683254982</v>
      </c>
      <c r="BZ21" s="6">
        <f t="shared" si="593"/>
        <v>912.80100753748786</v>
      </c>
      <c r="CA21" s="6">
        <f t="shared" si="593"/>
        <v>854.07321744424075</v>
      </c>
      <c r="CB21" s="6">
        <f t="shared" si="593"/>
        <v>797.26972445742661</v>
      </c>
      <c r="CC21" s="6">
        <f t="shared" si="593"/>
        <v>742.63203248694674</v>
      </c>
      <c r="CD21" s="6">
        <f t="shared" si="593"/>
        <v>690.34284380546603</v>
      </c>
      <c r="CE21" s="6">
        <f t="shared" si="593"/>
        <v>640.5314513693553</v>
      </c>
      <c r="CF21" s="6">
        <f t="shared" si="593"/>
        <v>593.27956805221118</v>
      </c>
      <c r="CG21" s="6">
        <f t="shared" si="593"/>
        <v>548.62731210603238</v>
      </c>
      <c r="CH21" s="6">
        <f t="shared" si="593"/>
        <v>506.57912369778671</v>
      </c>
      <c r="CI21" s="6">
        <f t="shared" si="593"/>
        <v>467.10944071381419</v>
      </c>
      <c r="CJ21" s="6">
        <f t="shared" si="593"/>
        <v>430.16801057335664</v>
      </c>
      <c r="CK21" s="6">
        <f t="shared" si="593"/>
        <v>395.6847570231987</v>
      </c>
      <c r="CL21" s="6">
        <f t="shared" si="593"/>
        <v>363.57415614657987</v>
      </c>
      <c r="CM21" s="6">
        <f t="shared" si="593"/>
        <v>333.73910410864215</v>
      </c>
      <c r="CN21" s="6">
        <f t="shared" si="593"/>
        <v>306.07428091882764</v>
      </c>
      <c r="CO21" s="6">
        <f t="shared" si="593"/>
        <v>280.46903042917643</v>
      </c>
      <c r="CP21" s="6">
        <f t="shared" si="593"/>
        <v>256.80978775087885</v>
      </c>
      <c r="CQ21" s="6">
        <f t="shared" si="593"/>
        <v>234.98209213658356</v>
      </c>
      <c r="CR21" s="6">
        <f t="shared" si="593"/>
        <v>214.87222698331919</v>
      </c>
      <c r="CS21" s="6">
        <f t="shared" si="593"/>
        <v>196.36852972219577</v>
      </c>
      <c r="CT21" s="6">
        <f t="shared" si="593"/>
        <v>179.36241363736167</v>
      </c>
      <c r="CU21" s="6">
        <f t="shared" si="593"/>
        <v>163.74914165107566</v>
      </c>
      <c r="CV21" s="6">
        <f t="shared" si="593"/>
        <v>149.4283892720631</v>
      </c>
      <c r="CW21" s="6">
        <f t="shared" si="593"/>
        <v>136.30463058184313</v>
      </c>
      <c r="CX21" s="6">
        <f t="shared" si="593"/>
        <v>124.28737759523763</v>
      </c>
      <c r="CY21" s="6">
        <f t="shared" si="593"/>
        <v>113.29129977219804</v>
      </c>
      <c r="CZ21" s="6">
        <f t="shared" si="593"/>
        <v>103.23624701537422</v>
      </c>
      <c r="DA21" s="6">
        <f t="shared" si="593"/>
        <v>94.047196252021806</v>
      </c>
      <c r="DB21" s="6">
        <f t="shared" ref="DB21:DP21" si="594">+($D21*$F21^2/$B21)*(EXP(-$F21*DB$4)/($C21/$B21*EXP(-$F21*DB$4)+1)^2)</f>
        <v>85.654138724475843</v>
      </c>
      <c r="DC21" s="6">
        <f t="shared" si="594"/>
        <v>77.991922428098547</v>
      </c>
      <c r="DD21" s="6">
        <f t="shared" si="594"/>
        <v>71.000061747292264</v>
      </c>
      <c r="DE21" s="6">
        <f t="shared" si="594"/>
        <v>64.622524243072334</v>
      </c>
      <c r="DF21" s="6">
        <f t="shared" si="594"/>
        <v>58.807502724915253</v>
      </c>
      <c r="DG21" s="6">
        <f t="shared" si="594"/>
        <v>53.50717917461963</v>
      </c>
      <c r="DH21" s="6">
        <f t="shared" si="594"/>
        <v>48.677485757237925</v>
      </c>
      <c r="DI21" s="6">
        <f t="shared" si="594"/>
        <v>44.277867029139664</v>
      </c>
      <c r="DJ21" s="6">
        <f t="shared" si="594"/>
        <v>40.271046511542586</v>
      </c>
      <c r="DK21" s="6">
        <f t="shared" si="594"/>
        <v>36.622800016064708</v>
      </c>
      <c r="DL21" s="6">
        <f t="shared" si="594"/>
        <v>33.30173746529254</v>
      </c>
      <c r="DM21" s="6">
        <f t="shared" si="594"/>
        <v>30.279094426226528</v>
      </c>
      <c r="DN21" s="6">
        <f t="shared" si="594"/>
        <v>27.528534149990385</v>
      </c>
      <c r="DO21" s="6">
        <f t="shared" si="594"/>
        <v>25.025960571643949</v>
      </c>
      <c r="DP21" s="6">
        <f t="shared" si="594"/>
        <v>22.749342455550341</v>
      </c>
      <c r="DQ21" s="6">
        <f>+($D21*$F21^2/$B21)*(EXP(-$F21*DQ$4)/($C21/$B21*EXP(-$F21*DQ$4)+1)^2)</f>
        <v>20.678548662570599</v>
      </c>
      <c r="DR21" s="6">
        <f>+($D21*$F21^2/$B21)*(EXP(-$F21*DR$4)/($C21/$B21*EXP(-$F21*DR$4)+1)^2)</f>
        <v>18.795194355122394</v>
      </c>
      <c r="DS21" s="6">
        <f>+($D21*$F21^2/$B21)*(EXP(-$F21*DS$4)/($C21/$B21*EXP(-$F21*DS$4)+1)^2)</f>
        <v>17.08249783607279</v>
      </c>
      <c r="DT21" s="6">
        <f t="shared" ref="DT21:GE21" si="595">+($D21*$F21^2/$B21)*(EXP(-$F21*DT$4)/($C21/$B21*EXP(-$F21*DT$4)+1)^2)</f>
        <v>15.525147630103872</v>
      </c>
      <c r="DU21" s="6">
        <f t="shared" si="595"/>
        <v>14.109179355327894</v>
      </c>
      <c r="DV21" s="6">
        <f t="shared" si="595"/>
        <v>12.821861893287739</v>
      </c>
      <c r="DW21" s="6">
        <f t="shared" si="595"/>
        <v>11.651592342686071</v>
      </c>
      <c r="DX21" s="6">
        <f t="shared" si="595"/>
        <v>10.58779923262272</v>
      </c>
      <c r="DY21" s="6">
        <f t="shared" si="595"/>
        <v>9.6208534717999754</v>
      </c>
      <c r="DZ21" s="6">
        <f t="shared" si="595"/>
        <v>8.7419865186387344</v>
      </c>
      <c r="EA21" s="6">
        <f t="shared" si="595"/>
        <v>7.9432152715443438</v>
      </c>
      <c r="EB21" s="6">
        <f t="shared" si="595"/>
        <v>7.2172731970622541</v>
      </c>
      <c r="EC21" s="6">
        <f t="shared" si="595"/>
        <v>6.5575472350781201</v>
      </c>
      <c r="ED21" s="6">
        <f t="shared" si="595"/>
        <v>5.9580200435156643</v>
      </c>
      <c r="EE21" s="6">
        <f t="shared" si="595"/>
        <v>5.4132171693565931</v>
      </c>
      <c r="EF21" s="6">
        <f t="shared" si="595"/>
        <v>4.9181587576157044</v>
      </c>
      <c r="EG21" s="6">
        <f t="shared" si="595"/>
        <v>4.4683154346630971</v>
      </c>
      <c r="EH21" s="6">
        <f t="shared" si="595"/>
        <v>4.0595680266238814</v>
      </c>
      <c r="EI21" s="6">
        <f t="shared" si="595"/>
        <v>3.6881707972302156</v>
      </c>
      <c r="EJ21" s="6">
        <f t="shared" si="595"/>
        <v>3.350717912254034</v>
      </c>
      <c r="EK21" s="6">
        <f t="shared" si="595"/>
        <v>3.0441128593760149</v>
      </c>
      <c r="EL21" s="6">
        <f t="shared" si="595"/>
        <v>2.7655405729609659</v>
      </c>
      <c r="EM21" s="6">
        <f t="shared" si="595"/>
        <v>2.512442032663655</v>
      </c>
      <c r="EN21" s="6">
        <f t="shared" si="595"/>
        <v>2.282491123063934</v>
      </c>
      <c r="EO21" s="6">
        <f t="shared" si="595"/>
        <v>2.073573558630232</v>
      </c>
      <c r="EP21" s="6">
        <f t="shared" si="595"/>
        <v>1.8837676942580937</v>
      </c>
      <c r="EQ21" s="6">
        <f t="shared" si="595"/>
        <v>1.7113270564594887</v>
      </c>
      <c r="ER21" s="6">
        <f t="shared" si="595"/>
        <v>1.5546644440327912</v>
      </c>
      <c r="ES21" s="6">
        <f t="shared" si="595"/>
        <v>1.4123374597720681</v>
      </c>
      <c r="ET21" s="6">
        <f t="shared" si="595"/>
        <v>1.283035346531016</v>
      </c>
      <c r="EU21" s="6">
        <f t="shared" si="595"/>
        <v>1.1655670117971417</v>
      </c>
      <c r="EV21" s="6">
        <f t="shared" si="595"/>
        <v>1.058850134911659</v>
      </c>
      <c r="EW21" s="6">
        <f t="shared" si="595"/>
        <v>0.961901260245968</v>
      </c>
      <c r="EX21" s="6">
        <f t="shared" si="595"/>
        <v>0.87382678807117298</v>
      </c>
      <c r="EY21" s="6">
        <f t="shared" si="595"/>
        <v>0.79381478258580029</v>
      </c>
      <c r="EZ21" s="6">
        <f t="shared" si="595"/>
        <v>0.72112752364957711</v>
      </c>
      <c r="FA21" s="6">
        <f t="shared" si="595"/>
        <v>0.65509473525618966</v>
      </c>
      <c r="FB21" s="6">
        <f t="shared" si="595"/>
        <v>0.59510742971127173</v>
      </c>
      <c r="FC21" s="6">
        <f t="shared" si="595"/>
        <v>0.54061231190663039</v>
      </c>
      <c r="FD21" s="6">
        <f t="shared" si="595"/>
        <v>0.49110669303840881</v>
      </c>
      <c r="FE21" s="6">
        <f t="shared" si="595"/>
        <v>0.44613386764340779</v>
      </c>
      <c r="FF21" s="6">
        <f t="shared" si="595"/>
        <v>0.40527891195935012</v>
      </c>
      <c r="FG21" s="6">
        <f t="shared" si="595"/>
        <v>0.36816486538426113</v>
      </c>
      <c r="FH21" s="6">
        <f t="shared" si="595"/>
        <v>0.33444926024768412</v>
      </c>
      <c r="FI21" s="6">
        <f t="shared" si="595"/>
        <v>0.30382096824021604</v>
      </c>
      <c r="FJ21" s="6">
        <f t="shared" si="595"/>
        <v>0.27599733470372112</v>
      </c>
      <c r="FK21" s="6">
        <f t="shared" si="595"/>
        <v>0.25072157458643918</v>
      </c>
      <c r="FL21" s="6">
        <f t="shared" si="595"/>
        <v>0.22776040623697405</v>
      </c>
      <c r="FM21" s="6">
        <f t="shared" si="595"/>
        <v>0.20690190136902378</v>
      </c>
      <c r="FN21" s="6">
        <f t="shared" si="595"/>
        <v>0.18795353149318464</v>
      </c>
      <c r="FO21" s="6">
        <f t="shared" si="595"/>
        <v>0.17074039290022189</v>
      </c>
      <c r="FP21" s="6">
        <f t="shared" si="595"/>
        <v>0.15510359390737419</v>
      </c>
      <c r="FQ21" s="6">
        <f t="shared" si="595"/>
        <v>0.14089878955980248</v>
      </c>
      <c r="FR21" s="6">
        <f t="shared" si="595"/>
        <v>0.12799485032619581</v>
      </c>
      <c r="FS21" s="6">
        <f t="shared" si="595"/>
        <v>0.11627265255271946</v>
      </c>
      <c r="FT21" s="6">
        <f t="shared" si="595"/>
        <v>0.10562397955379618</v>
      </c>
      <c r="FU21" s="6">
        <f t="shared" si="595"/>
        <v>9.5950523231563417E-2</v>
      </c>
      <c r="FV21" s="6">
        <f t="shared" si="595"/>
        <v>8.7162977037307451E-2</v>
      </c>
      <c r="FW21" s="6">
        <f t="shared" si="595"/>
        <v>7.9180211925994406E-2</v>
      </c>
      <c r="FX21" s="6">
        <f t="shared" si="595"/>
        <v>7.1928527716723409E-2</v>
      </c>
      <c r="FY21" s="6">
        <f t="shared" si="595"/>
        <v>6.534097296438901E-2</v>
      </c>
      <c r="FZ21" s="6">
        <f t="shared" si="595"/>
        <v>5.935672707729666E-2</v>
      </c>
      <c r="GA21" s="6">
        <f t="shared" si="595"/>
        <v>5.3920538987642402E-2</v>
      </c>
      <c r="GB21" s="43">
        <f t="shared" si="595"/>
        <v>4.8982217201811035E-2</v>
      </c>
      <c r="GC21" s="6">
        <f t="shared" si="595"/>
        <v>4.4496166530106365E-2</v>
      </c>
      <c r="GD21" s="6">
        <f t="shared" si="595"/>
        <v>4.042096722508956E-2</v>
      </c>
      <c r="GE21" s="6">
        <f t="shared" si="595"/>
        <v>3.6718992648086368E-2</v>
      </c>
      <c r="GF21" s="6">
        <f t="shared" ref="GF21:GH21" si="596">+($D21*$F21^2/$B21)*(EXP(-$F21*GF$4)/($C21/$B21*EXP(-$F21*GF$4)+1)^2)</f>
        <v>3.3356061938187374E-2</v>
      </c>
      <c r="GG21" s="6">
        <f t="shared" si="596"/>
        <v>3.0301124480448593E-2</v>
      </c>
      <c r="GH21" s="6">
        <f t="shared" si="596"/>
        <v>2.7525973262947173E-2</v>
      </c>
    </row>
    <row r="22" spans="1:190" x14ac:dyDescent="0.25">
      <c r="A22" s="27" t="str">
        <f>+"Cum " &amp;A21</f>
        <v>Cum Scenario-70000</v>
      </c>
      <c r="C22" s="9"/>
      <c r="D22" s="38" t="str">
        <f>"SSR"&amp;D21</f>
        <v>SSR70000</v>
      </c>
      <c r="E22" s="39" t="s">
        <v>92</v>
      </c>
      <c r="G22" s="5"/>
      <c r="K22" s="3" t="s">
        <v>4</v>
      </c>
      <c r="L22" s="7"/>
      <c r="M22" s="8">
        <f>+L22+(L21+M21)/2</f>
        <v>64.701079841411712</v>
      </c>
      <c r="N22" s="8">
        <f t="shared" ref="N22" si="597">+M22+(M21+N21)/2</f>
        <v>135.78696972197821</v>
      </c>
      <c r="O22" s="8">
        <f t="shared" ref="O22" si="598">+N22+(N21+O21)/2</f>
        <v>213.87259421355452</v>
      </c>
      <c r="P22" s="8">
        <f t="shared" ref="P22" si="599">+O22+(O21+P21)/2</f>
        <v>299.6289447596036</v>
      </c>
      <c r="Q22" s="8">
        <f t="shared" ref="Q22" si="600">+P22+(P21+Q21)/2</f>
        <v>393.78753132433059</v>
      </c>
      <c r="R22" s="8">
        <f t="shared" ref="R22" si="601">+Q22+(Q21+R21)/2</f>
        <v>497.14504621425095</v>
      </c>
      <c r="S22" s="8">
        <f t="shared" ref="S22" si="602">+R22+(R21+S21)/2</f>
        <v>610.56821698405679</v>
      </c>
      <c r="T22" s="8">
        <f t="shared" ref="T22" si="603">+S22+(S21+T21)/2</f>
        <v>734.99881534791029</v>
      </c>
      <c r="U22" s="8">
        <f t="shared" ref="U22" si="604">+T22+(T21+U21)/2</f>
        <v>871.45877692718602</v>
      </c>
      <c r="V22" s="8">
        <f t="shared" ref="V22" si="605">+U22+(U21+V21)/2</f>
        <v>1021.0553721860999</v>
      </c>
      <c r="W22" s="8">
        <f t="shared" ref="W22" si="606">+V22+(V21+W21)/2</f>
        <v>1184.9863517423112</v>
      </c>
      <c r="X22" s="8">
        <f t="shared" ref="X22" si="607">+W22+(W21+X21)/2</f>
        <v>1364.5449691038766</v>
      </c>
      <c r="Y22" s="8">
        <f t="shared" ref="Y22" si="608">+X22+(X21+Y21)/2</f>
        <v>1561.1247605188382</v>
      </c>
      <c r="Z22" s="8">
        <f t="shared" ref="Z22" si="609">+Y22+(Y21+Z21)/2</f>
        <v>1776.2239348269209</v>
      </c>
      <c r="AA22" s="8">
        <f t="shared" ref="AA22" si="610">+Z22+(Z21+AA21)/2</f>
        <v>2011.4491958639037</v>
      </c>
      <c r="AB22" s="8">
        <f t="shared" ref="AB22" si="611">+AA22+(AA21+AB21)/2</f>
        <v>2268.5187861163076</v>
      </c>
      <c r="AC22" s="8">
        <f t="shared" ref="AC22" si="612">+AB22+(AB21+AC21)/2</f>
        <v>2549.2645031823718</v>
      </c>
      <c r="AD22" s="8">
        <f t="shared" ref="AD22" si="613">+AC22+(AC21+AD21)/2</f>
        <v>2855.6324006586124</v>
      </c>
      <c r="AE22" s="8">
        <f t="shared" ref="AE22" si="614">+AD22+(AD21+AE21)/2</f>
        <v>3189.6818431863239</v>
      </c>
      <c r="AF22" s="8">
        <f t="shared" ref="AF22" si="615">+AE22+(AE21+AF21)/2</f>
        <v>3553.5825428549624</v>
      </c>
      <c r="AG22" s="8">
        <f t="shared" ref="AG22" si="616">+AF22+(AF21+AG21)/2</f>
        <v>3949.6091628188706</v>
      </c>
      <c r="AH22" s="8">
        <f t="shared" ref="AH22" si="617">+AG22+(AG21+AH21)/2</f>
        <v>4380.1330363499446</v>
      </c>
      <c r="AI22" s="8">
        <f t="shared" ref="AI22" si="618">+AH22+(AH21+AI21)/2</f>
        <v>4847.6105188905258</v>
      </c>
      <c r="AJ22" s="8">
        <f t="shared" ref="AJ22" si="619">+AI22+(AI21+AJ21)/2</f>
        <v>5354.5674710921694</v>
      </c>
      <c r="AK22" s="8">
        <f t="shared" ref="AK22" si="620">+AJ22+(AJ21+AK21)/2</f>
        <v>5903.5793672995314</v>
      </c>
      <c r="AL22" s="8">
        <f t="shared" ref="AL22" si="621">+AK22+(AK21+AL21)/2</f>
        <v>6497.2465422687283</v>
      </c>
      <c r="AM22" s="8">
        <f t="shared" ref="AM22" si="622">+AL22+(AL21+AM21)/2</f>
        <v>7138.1641355944275</v>
      </c>
      <c r="AN22" s="8">
        <f t="shared" ref="AN22:AO22" si="623">+AM22+(AM21+AN21)/2</f>
        <v>7828.8863752768084</v>
      </c>
      <c r="AO22" s="8">
        <f t="shared" si="623"/>
        <v>8571.8849659764728</v>
      </c>
      <c r="AP22" s="8">
        <f t="shared" ref="AP22" si="624">+AO22+(AO21+AP21)/2</f>
        <v>9369.5015199902446</v>
      </c>
      <c r="AQ22" s="68">
        <f t="shared" ref="AQ22" si="625">+AP22+(AP21+AQ21)/2</f>
        <v>10223.894194490487</v>
      </c>
      <c r="AR22" s="8">
        <f t="shared" ref="AR22" si="626">+AQ22+(AQ21+AR21)/2</f>
        <v>11136.978979131311</v>
      </c>
      <c r="AS22" s="8">
        <f t="shared" ref="AS22" si="627">+AR22+(AR21+AS21)/2</f>
        <v>12110.366411889969</v>
      </c>
      <c r="AT22" s="8">
        <f t="shared" ref="AT22" si="628">+AS22+(AS21+AT21)/2</f>
        <v>13145.294880956908</v>
      </c>
      <c r="AU22" s="8">
        <f t="shared" ref="AU22" si="629">+AT22+(AT21+AU21)/2</f>
        <v>14242.562083203653</v>
      </c>
      <c r="AV22" s="8">
        <f t="shared" ref="AV22" si="630">+AU22+(AU21+AV21)/2</f>
        <v>15402.456634559227</v>
      </c>
      <c r="AW22" s="8">
        <f t="shared" ref="AW22" si="631">+AV22+(AV21+AW21)/2</f>
        <v>16624.692236252056</v>
      </c>
      <c r="AX22" s="8">
        <f t="shared" ref="AX22" si="632">+AW22+(AW21+AX21)/2</f>
        <v>17908.347158069231</v>
      </c>
      <c r="AY22" s="8">
        <f t="shared" ref="AY22" si="633">+AX22+(AX21+AY21)/2</f>
        <v>19251.812065022292</v>
      </c>
      <c r="AZ22" s="8">
        <f t="shared" ref="AZ22" si="634">+AY22+(AY21+AZ21)/2</f>
        <v>20652.74934432641</v>
      </c>
      <c r="BA22" s="8">
        <f t="shared" ref="BA22" si="635">+AZ22+(AZ21+BA21)/2</f>
        <v>22108.067044732579</v>
      </c>
      <c r="BB22" s="8">
        <f t="shared" ref="BB22" si="636">+BA22+(BA21+BB21)/2</f>
        <v>23613.910286803293</v>
      </c>
      <c r="BC22" s="8">
        <f t="shared" ref="BC22" si="637">+BB22+(BB21+BC21)/2</f>
        <v>25165.672520824184</v>
      </c>
      <c r="BD22" s="8">
        <f t="shared" ref="BD22" si="638">+BC22+(BC21+BD21)/2</f>
        <v>26758.028297686051</v>
      </c>
      <c r="BE22" s="8">
        <f t="shared" ref="BE22" si="639">+BD22+(BD21+BE21)/2</f>
        <v>28384.988299270928</v>
      </c>
      <c r="BF22" s="8">
        <f t="shared" ref="BF22" si="640">+BE22+(BE21+BF21)/2</f>
        <v>30039.976295453253</v>
      </c>
      <c r="BG22" s="8">
        <f t="shared" ref="BG22" si="641">+BF22+(BF21+BG21)/2</f>
        <v>31715.926524944978</v>
      </c>
      <c r="BH22" s="8">
        <f t="shared" ref="BH22" si="642">+BG22+(BG21+BH21)/2</f>
        <v>33405.398825264572</v>
      </c>
      <c r="BI22" s="8">
        <f t="shared" ref="BI22" si="643">+BH22+(BH21+BI21)/2</f>
        <v>35100.707761191639</v>
      </c>
      <c r="BJ22" s="8">
        <f t="shared" ref="BJ22" si="644">+BI22+(BI21+BJ21)/2</f>
        <v>36794.061117967438</v>
      </c>
      <c r="BK22" s="8">
        <f t="shared" ref="BK22" si="645">+BJ22+(BJ21+BK21)/2</f>
        <v>38477.702518741964</v>
      </c>
      <c r="BL22" s="8">
        <f t="shared" ref="BL22" si="646">+BK22+(BK21+BL21)/2</f>
        <v>40144.052654641753</v>
      </c>
      <c r="BM22" s="8">
        <f t="shared" ref="BM22" si="647">+BL22+(BL21+BM21)/2</f>
        <v>41785.843707300861</v>
      </c>
      <c r="BN22" s="8">
        <f t="shared" ref="BN22" si="648">+BM22+(BM21+BN21)/2</f>
        <v>43396.241988633192</v>
      </c>
      <c r="BO22" s="8">
        <f t="shared" ref="BO22" si="649">+BN22+(BN21+BO21)/2</f>
        <v>44968.954577089316</v>
      </c>
      <c r="BP22" s="8">
        <f t="shared" ref="BP22" si="650">+BO22+(BO21+BP21)/2</f>
        <v>46498.316720961091</v>
      </c>
      <c r="BQ22" s="8">
        <f t="shared" ref="BQ22" si="651">+BP22+(BP21+BQ21)/2</f>
        <v>47979.357915819368</v>
      </c>
      <c r="BR22" s="8">
        <f t="shared" ref="BR22" si="652">+BQ22+(BQ21+BR21)/2</f>
        <v>49407.845745973005</v>
      </c>
      <c r="BS22" s="8">
        <f t="shared" ref="BS22" si="653">+BR22+(BR21+BS21)/2</f>
        <v>50780.307714438393</v>
      </c>
      <c r="BT22" s="8">
        <f t="shared" ref="BT22" si="654">+BS22+(BS21+BT21)/2</f>
        <v>52094.032292188662</v>
      </c>
      <c r="BU22" s="8">
        <f t="shared" ref="BU22" si="655">+BT22+(BT21+BU21)/2</f>
        <v>53347.051236543681</v>
      </c>
      <c r="BV22" s="8">
        <f t="shared" ref="BV22" si="656">+BU22+(BU21+BV21)/2</f>
        <v>54538.105826115527</v>
      </c>
      <c r="BW22" s="8">
        <f t="shared" ref="BW22" si="657">+BV22+(BV21+BW21)/2</f>
        <v>55666.600025662607</v>
      </c>
      <c r="BX22" s="8">
        <f t="shared" ref="BX22" si="658">+BW22+(BW21+BX21)/2</f>
        <v>56732.543739625595</v>
      </c>
      <c r="BY22" s="8">
        <f t="shared" ref="BY22" si="659">+BX22+(BX21+BY21)/2</f>
        <v>57736.489265303069</v>
      </c>
      <c r="BZ22" s="8">
        <f t="shared" ref="BZ22" si="660">+BY22+(BY21+BZ21)/2</f>
        <v>58679.463853234563</v>
      </c>
      <c r="CA22" s="8">
        <f t="shared" ref="CA22" si="661">+BZ22+(BZ21+CA21)/2</f>
        <v>59562.900965725428</v>
      </c>
      <c r="CB22" s="8">
        <f t="shared" ref="CB22" si="662">+CA22+(CA21+CB21)/2</f>
        <v>60388.572436676259</v>
      </c>
      <c r="CC22" s="8">
        <f t="shared" ref="CC22" si="663">+CB22+(CB21+CC21)/2</f>
        <v>61158.523315148443</v>
      </c>
      <c r="CD22" s="8">
        <f t="shared" ref="CD22" si="664">+CC22+(CC21+CD21)/2</f>
        <v>61875.010753294649</v>
      </c>
      <c r="CE22" s="8">
        <f t="shared" ref="CE22" si="665">+CD22+(CD21+CE21)/2</f>
        <v>62540.447900882064</v>
      </c>
      <c r="CF22" s="8">
        <f t="shared" ref="CF22" si="666">+CE22+(CE21+CF21)/2</f>
        <v>63157.353410592848</v>
      </c>
      <c r="CG22" s="8">
        <f t="shared" ref="CG22" si="667">+CF22+(CF21+CG21)/2</f>
        <v>63728.306850671972</v>
      </c>
      <c r="CH22" s="8">
        <f t="shared" ref="CH22" si="668">+CG22+(CG21+CH21)/2</f>
        <v>64255.910068573881</v>
      </c>
      <c r="CI22" s="8">
        <f t="shared" ref="CI22" si="669">+CH22+(CH21+CI21)/2</f>
        <v>64742.75435077968</v>
      </c>
      <c r="CJ22" s="8">
        <f t="shared" ref="CJ22" si="670">+CI22+(CI21+CJ21)/2</f>
        <v>65191.393076423265</v>
      </c>
      <c r="CK22" s="8">
        <f t="shared" ref="CK22" si="671">+CJ22+(CJ21+CK21)/2</f>
        <v>65604.319460221537</v>
      </c>
      <c r="CL22" s="8">
        <f t="shared" ref="CL22" si="672">+CK22+(CK21+CL21)/2</f>
        <v>65983.948916806432</v>
      </c>
      <c r="CM22" s="8">
        <f t="shared" ref="CM22:DN22" si="673">+CL22+(CL21+CM21)/2</f>
        <v>66332.60554693405</v>
      </c>
      <c r="CN22" s="8">
        <f t="shared" si="673"/>
        <v>66652.51223944778</v>
      </c>
      <c r="CO22" s="8">
        <f t="shared" si="673"/>
        <v>66945.783895121785</v>
      </c>
      <c r="CP22" s="8">
        <f t="shared" si="673"/>
        <v>67214.423304211814</v>
      </c>
      <c r="CQ22" s="8">
        <f t="shared" si="673"/>
        <v>67460.319244155544</v>
      </c>
      <c r="CR22" s="8">
        <f t="shared" si="673"/>
        <v>67685.2464037155</v>
      </c>
      <c r="CS22" s="8">
        <f t="shared" si="673"/>
        <v>67890.86678206826</v>
      </c>
      <c r="CT22" s="8">
        <f t="shared" si="673"/>
        <v>68078.732253748036</v>
      </c>
      <c r="CU22" s="8">
        <f t="shared" si="673"/>
        <v>68250.288031392251</v>
      </c>
      <c r="CV22" s="8">
        <f t="shared" si="673"/>
        <v>68406.876796853816</v>
      </c>
      <c r="CW22" s="8">
        <f t="shared" si="673"/>
        <v>68549.743306780772</v>
      </c>
      <c r="CX22" s="8">
        <f t="shared" si="673"/>
        <v>68680.03931086931</v>
      </c>
      <c r="CY22" s="8">
        <f t="shared" si="673"/>
        <v>68798.828649553034</v>
      </c>
      <c r="CZ22" s="8">
        <f t="shared" si="673"/>
        <v>68907.092422946822</v>
      </c>
      <c r="DA22" s="8">
        <f t="shared" si="673"/>
        <v>69005.734144580521</v>
      </c>
      <c r="DB22" s="8">
        <f t="shared" si="673"/>
        <v>69095.584812068773</v>
      </c>
      <c r="DC22" s="8">
        <f t="shared" si="673"/>
        <v>69177.407842645058</v>
      </c>
      <c r="DD22" s="8">
        <f t="shared" si="673"/>
        <v>69251.903834732759</v>
      </c>
      <c r="DE22" s="8">
        <f t="shared" si="673"/>
        <v>69319.715127727948</v>
      </c>
      <c r="DF22" s="8">
        <f t="shared" si="673"/>
        <v>69381.430141211938</v>
      </c>
      <c r="DG22" s="8">
        <f t="shared" si="673"/>
        <v>69437.587482161704</v>
      </c>
      <c r="DH22" s="8">
        <f t="shared" si="673"/>
        <v>69488.679814627627</v>
      </c>
      <c r="DI22" s="8">
        <f t="shared" si="673"/>
        <v>69535.157491020815</v>
      </c>
      <c r="DJ22" s="8">
        <f t="shared" si="673"/>
        <v>69577.431947791149</v>
      </c>
      <c r="DK22" s="8">
        <f t="shared" si="673"/>
        <v>69615.878871054956</v>
      </c>
      <c r="DL22" s="8">
        <f t="shared" si="673"/>
        <v>69650.841139795637</v>
      </c>
      <c r="DM22" s="8">
        <f t="shared" si="673"/>
        <v>69682.631555741391</v>
      </c>
      <c r="DN22" s="8">
        <f t="shared" si="673"/>
        <v>69711.535370029495</v>
      </c>
      <c r="DO22" s="8">
        <f t="shared" ref="DO22" si="674">+DN22+(DN21+DO21)/2</f>
        <v>69737.812617390315</v>
      </c>
      <c r="DP22" s="8">
        <f t="shared" ref="DP22" si="675">+DO22+(DO21+DP21)/2</f>
        <v>69761.700268903907</v>
      </c>
      <c r="DQ22" s="8">
        <f>+DP22+(DP21+DQ21)/2</f>
        <v>69783.414214462973</v>
      </c>
      <c r="DR22" s="8">
        <f>+DQ22+(DQ21+DR21)/2</f>
        <v>69803.151085971826</v>
      </c>
      <c r="DS22" s="8">
        <f>+DR22+(DR21+DS21)/2</f>
        <v>69821.089932067422</v>
      </c>
      <c r="DT22" s="8">
        <f t="shared" ref="DT22:DU22" si="676">+DS22+(DS21+DT21)/2</f>
        <v>69837.393754800505</v>
      </c>
      <c r="DU22" s="8">
        <f t="shared" si="676"/>
        <v>69852.210918293218</v>
      </c>
      <c r="DV22" s="8">
        <f t="shared" ref="DV22" si="677">+DU22+(DU21+DV21)/2</f>
        <v>69865.676438917522</v>
      </c>
      <c r="DW22" s="8">
        <f t="shared" ref="DW22" si="678">+DV22+(DV21+DW21)/2</f>
        <v>69877.913166035505</v>
      </c>
      <c r="DX22" s="8">
        <f t="shared" ref="DX22" si="679">+DW22+(DW21+DX21)/2</f>
        <v>69889.032861823158</v>
      </c>
      <c r="DY22" s="8">
        <f t="shared" ref="DY22" si="680">+DX22+(DX21+DY21)/2</f>
        <v>69899.137188175373</v>
      </c>
      <c r="DZ22" s="8">
        <f t="shared" ref="DZ22" si="681">+DY22+(DY21+DZ21)/2</f>
        <v>69908.318608170594</v>
      </c>
      <c r="EA22" s="8">
        <f t="shared" ref="EA22" si="682">+DZ22+(DZ21+EA21)/2</f>
        <v>69916.661209065685</v>
      </c>
      <c r="EB22" s="8">
        <f t="shared" ref="EB22" si="683">+EA22+(EA21+EB21)/2</f>
        <v>69924.241453299983</v>
      </c>
      <c r="EC22" s="8">
        <f t="shared" ref="EC22" si="684">+EB22+(EB21+EC21)/2</f>
        <v>69931.12886351606</v>
      </c>
      <c r="ED22" s="8">
        <f t="shared" ref="ED22" si="685">+EC22+(EC21+ED21)/2</f>
        <v>69937.386647155363</v>
      </c>
      <c r="EE22" s="8">
        <f t="shared" ref="EE22" si="686">+ED22+(ED21+EE21)/2</f>
        <v>69943.072265761803</v>
      </c>
      <c r="EF22" s="8">
        <f t="shared" ref="EF22" si="687">+EE22+(EE21+EF21)/2</f>
        <v>69948.237953725285</v>
      </c>
      <c r="EG22" s="8">
        <f t="shared" ref="EG22" si="688">+EF22+(EF21+EG21)/2</f>
        <v>69952.931190821429</v>
      </c>
      <c r="EH22" s="8">
        <f t="shared" ref="EH22" si="689">+EG22+(EG21+EH21)/2</f>
        <v>69957.195132552079</v>
      </c>
      <c r="EI22" s="8">
        <f t="shared" ref="EI22" si="690">+EH22+(EH21+EI21)/2</f>
        <v>69961.069001964002</v>
      </c>
      <c r="EJ22" s="8">
        <f t="shared" ref="EJ22" si="691">+EI22+(EI21+EJ21)/2</f>
        <v>69964.588446318739</v>
      </c>
      <c r="EK22" s="8">
        <f t="shared" ref="EK22" si="692">+EJ22+(EJ21+EK21)/2</f>
        <v>69967.785861704557</v>
      </c>
      <c r="EL22" s="8">
        <f t="shared" ref="EL22" si="693">+EK22+(EK21+EL21)/2</f>
        <v>69970.690688420727</v>
      </c>
      <c r="EM22" s="8">
        <f t="shared" ref="EM22" si="694">+EL22+(EL21+EM21)/2</f>
        <v>69973.329679723538</v>
      </c>
      <c r="EN22" s="8">
        <f t="shared" ref="EN22" si="695">+EM22+(EM21+EN21)/2</f>
        <v>69975.727146301404</v>
      </c>
      <c r="EO22" s="8">
        <f t="shared" ref="EO22" si="696">+EN22+(EN21+EO21)/2</f>
        <v>69977.90517864225</v>
      </c>
      <c r="EP22" s="8">
        <f t="shared" ref="EP22" si="697">+EO22+(EO21+EP21)/2</f>
        <v>69979.883849268692</v>
      </c>
      <c r="EQ22" s="8">
        <f t="shared" ref="EQ22" si="698">+EP22+(EP21+EQ21)/2</f>
        <v>69981.681396644053</v>
      </c>
      <c r="ER22" s="8">
        <f t="shared" ref="ER22" si="699">+EQ22+(EQ21+ER21)/2</f>
        <v>69983.314392394299</v>
      </c>
      <c r="ES22" s="8">
        <f t="shared" ref="ES22" si="700">+ER22+(ER21+ES21)/2</f>
        <v>69984.7978933462</v>
      </c>
      <c r="ET22" s="8">
        <f t="shared" ref="ET22" si="701">+ES22+(ES21+ET21)/2</f>
        <v>69986.145579749355</v>
      </c>
      <c r="EU22" s="8">
        <f t="shared" ref="EU22" si="702">+ET22+(ET21+EU21)/2</f>
        <v>69987.369880928512</v>
      </c>
      <c r="EV22" s="8">
        <f t="shared" ref="EV22" si="703">+EU22+(EU21+EV21)/2</f>
        <v>69988.482089501864</v>
      </c>
      <c r="EW22" s="8">
        <f t="shared" ref="EW22" si="704">+EV22+(EV21+EW21)/2</f>
        <v>69989.492465199437</v>
      </c>
      <c r="EX22" s="8">
        <f t="shared" ref="EX22" si="705">+EW22+(EW21+EX21)/2</f>
        <v>69990.410329223596</v>
      </c>
      <c r="EY22" s="8">
        <f t="shared" ref="EY22" si="706">+EX22+(EX21+EY21)/2</f>
        <v>69991.244150008919</v>
      </c>
      <c r="EZ22" s="8">
        <f t="shared" ref="EZ22" si="707">+EY22+(EY21+EZ21)/2</f>
        <v>69992.001621162039</v>
      </c>
      <c r="FA22" s="8">
        <f t="shared" ref="FA22" si="708">+EZ22+(EZ21+FA21)/2</f>
        <v>69992.689732291488</v>
      </c>
      <c r="FB22" s="8">
        <f t="shared" ref="FB22" si="709">+FA22+(FA21+FB21)/2</f>
        <v>69993.314833373966</v>
      </c>
      <c r="FC22" s="8">
        <f t="shared" ref="FC22" si="710">+FB22+(FB21+FC21)/2</f>
        <v>69993.88269324477</v>
      </c>
      <c r="FD22" s="8">
        <f t="shared" ref="FD22" si="711">+FC22+(FC21+FD21)/2</f>
        <v>69994.39855274724</v>
      </c>
      <c r="FE22" s="8">
        <f t="shared" ref="FE22" si="712">+FD22+(FD21+FE21)/2</f>
        <v>69994.867173027582</v>
      </c>
      <c r="FF22" s="8">
        <f t="shared" ref="FF22" si="713">+FE22+(FE21+FF21)/2</f>
        <v>69995.292879417379</v>
      </c>
      <c r="FG22" s="8">
        <f t="shared" ref="FG22" si="714">+FF22+(FF21+FG21)/2</f>
        <v>69995.679601306052</v>
      </c>
      <c r="FH22" s="8">
        <f t="shared" ref="FH22" si="715">+FG22+(FG21+FH21)/2</f>
        <v>69996.030908368863</v>
      </c>
      <c r="FI22" s="8">
        <f t="shared" ref="FI22" si="716">+FH22+(FH21+FI21)/2</f>
        <v>69996.350043483108</v>
      </c>
      <c r="FJ22" s="8">
        <f t="shared" ref="FJ22" si="717">+FI22+(FI21+FJ21)/2</f>
        <v>69996.639952634578</v>
      </c>
      <c r="FK22" s="8">
        <f t="shared" ref="FK22" si="718">+FJ22+(FJ21+FK21)/2</f>
        <v>69996.903312089227</v>
      </c>
      <c r="FL22" s="8">
        <f t="shared" ref="FL22" si="719">+FK22+(FK21+FL21)/2</f>
        <v>69997.14255307964</v>
      </c>
      <c r="FM22" s="8">
        <f t="shared" ref="FM22" si="720">+FL22+(FL21+FM21)/2</f>
        <v>69997.359884233447</v>
      </c>
      <c r="FN22" s="8">
        <f t="shared" ref="FN22" si="721">+FM22+(FM21+FN21)/2</f>
        <v>69997.557311949873</v>
      </c>
      <c r="FO22" s="8">
        <f t="shared" ref="FO22" si="722">+FN22+(FN21+FO21)/2</f>
        <v>69997.736658912065</v>
      </c>
      <c r="FP22" s="8">
        <f t="shared" ref="FP22" si="723">+FO22+(FO21+FP21)/2</f>
        <v>69997.899580905461</v>
      </c>
      <c r="FQ22" s="8">
        <f t="shared" ref="FQ22" si="724">+FP22+(FP21+FQ21)/2</f>
        <v>69998.047582097191</v>
      </c>
      <c r="FR22" s="8">
        <f t="shared" ref="FR22" si="725">+FQ22+(FQ21+FR21)/2</f>
        <v>69998.18202891713</v>
      </c>
      <c r="FS22" s="8">
        <f t="shared" ref="FS22" si="726">+FR22+(FR21+FS21)/2</f>
        <v>69998.304162668574</v>
      </c>
      <c r="FT22" s="8">
        <f t="shared" ref="FT22" si="727">+FS22+(FS21+FT21)/2</f>
        <v>69998.415110984628</v>
      </c>
      <c r="FU22" s="8">
        <f t="shared" ref="FU22" si="728">+FT22+(FT21+FU21)/2</f>
        <v>69998.515898236015</v>
      </c>
      <c r="FV22" s="8">
        <f t="shared" ref="FV22" si="729">+FU22+(FU21+FV21)/2</f>
        <v>69998.607454986151</v>
      </c>
      <c r="FW22" s="8">
        <f t="shared" ref="FW22" si="730">+FV22+(FV21+FW21)/2</f>
        <v>69998.690626580632</v>
      </c>
      <c r="FX22" s="8">
        <f t="shared" ref="FX22" si="731">+FW22+(FW21+FX21)/2</f>
        <v>69998.76618095045</v>
      </c>
      <c r="FY22" s="8">
        <f t="shared" ref="FY22" si="732">+FX22+(FX21+FY21)/2</f>
        <v>69998.834815700786</v>
      </c>
      <c r="FZ22" s="8">
        <f t="shared" ref="FZ22" si="733">+FY22+(FY21+FZ21)/2</f>
        <v>69998.897164550814</v>
      </c>
      <c r="GA22" s="8">
        <f t="shared" ref="GA22" si="734">+FZ22+(FZ21+GA21)/2</f>
        <v>69998.953803183846</v>
      </c>
      <c r="GB22" s="8">
        <f t="shared" ref="GB22" si="735">+GA22+(GA21+GB21)/2</f>
        <v>69999.00525456194</v>
      </c>
      <c r="GC22" s="8">
        <f t="shared" ref="GC22" si="736">+GB22+(GB21+GC21)/2</f>
        <v>69999.051993753805</v>
      </c>
      <c r="GD22" s="8">
        <f t="shared" ref="GD22" si="737">+GC22+(GC21+GD21)/2</f>
        <v>69999.094452320685</v>
      </c>
      <c r="GE22" s="8">
        <f t="shared" ref="GE22" si="738">+GD22+(GD21+GE21)/2</f>
        <v>69999.133022300623</v>
      </c>
      <c r="GF22" s="8">
        <f t="shared" ref="GF22" si="739">+GE22+(GE21+GF21)/2</f>
        <v>69999.16805982792</v>
      </c>
      <c r="GG22" s="8">
        <f t="shared" ref="GG22" si="740">+GF22+(GF21+GG21)/2</f>
        <v>69999.199888421135</v>
      </c>
      <c r="GH22" s="8">
        <f t="shared" ref="GH22" si="741">+GG22+(GG21+GH21)/2</f>
        <v>69999.228801970006</v>
      </c>
    </row>
    <row r="23" spans="1:190" ht="15" x14ac:dyDescent="0.25">
      <c r="A23" s="28">
        <f>SUM($M23:BP23)</f>
        <v>5350121.0233609313</v>
      </c>
      <c r="B23" s="9" t="str">
        <f>"SSE"&amp;D21</f>
        <v>SSE70000</v>
      </c>
      <c r="C23" s="9"/>
      <c r="D23" s="7">
        <f>$E$7-A23</f>
        <v>21717605.190924782</v>
      </c>
      <c r="E23" s="40">
        <f>+D23/$E$7</f>
        <v>0.80234316761570978</v>
      </c>
      <c r="G23" s="8"/>
      <c r="H23" s="7"/>
      <c r="J23" s="7"/>
      <c r="K23" s="3" t="s">
        <v>88</v>
      </c>
      <c r="L23" s="7"/>
      <c r="M23" s="8">
        <f t="shared" ref="M23:AO23" si="742">+(M$5-M21)^2</f>
        <v>4322.6010485221177</v>
      </c>
      <c r="N23" s="8">
        <f t="shared" si="742"/>
        <v>5391.2730634845348</v>
      </c>
      <c r="O23" s="8">
        <f t="shared" si="742"/>
        <v>6682.4019749577101</v>
      </c>
      <c r="P23" s="8">
        <f t="shared" si="742"/>
        <v>7879.53432559261</v>
      </c>
      <c r="Q23" s="8">
        <f t="shared" si="742"/>
        <v>9712.1876531052312</v>
      </c>
      <c r="R23" s="8">
        <f t="shared" si="742"/>
        <v>11699.580206598233</v>
      </c>
      <c r="S23" s="8">
        <f t="shared" si="742"/>
        <v>13848.992821169129</v>
      </c>
      <c r="T23" s="8">
        <f t="shared" si="742"/>
        <v>16687.331061599303</v>
      </c>
      <c r="U23" s="8">
        <f t="shared" si="742"/>
        <v>20090.36089808153</v>
      </c>
      <c r="V23" s="8">
        <f t="shared" si="742"/>
        <v>23241.831926320858</v>
      </c>
      <c r="W23" s="8">
        <f t="shared" si="742"/>
        <v>26702.579329843928</v>
      </c>
      <c r="X23" s="8">
        <f t="shared" si="742"/>
        <v>33017.795777231499</v>
      </c>
      <c r="Y23" s="8">
        <f t="shared" si="742"/>
        <v>42210.354568363677</v>
      </c>
      <c r="Z23" s="8">
        <f t="shared" si="742"/>
        <v>41512.742901260157</v>
      </c>
      <c r="AA23" s="8">
        <f t="shared" si="742"/>
        <v>51849.002490653103</v>
      </c>
      <c r="AB23" s="8">
        <f t="shared" si="742"/>
        <v>57329.320410910419</v>
      </c>
      <c r="AC23" s="8">
        <f t="shared" si="742"/>
        <v>78992.483009017451</v>
      </c>
      <c r="AD23" s="8">
        <f t="shared" si="742"/>
        <v>70055.386441805313</v>
      </c>
      <c r="AE23" s="8">
        <f t="shared" si="742"/>
        <v>121395.87210817212</v>
      </c>
      <c r="AF23" s="8">
        <f t="shared" si="742"/>
        <v>9483.3114239122733</v>
      </c>
      <c r="AG23" s="8">
        <f t="shared" si="742"/>
        <v>72722.418415183798</v>
      </c>
      <c r="AH23" s="8">
        <f t="shared" si="742"/>
        <v>201041.75689684859</v>
      </c>
      <c r="AI23" s="8">
        <f t="shared" si="742"/>
        <v>509.77343174895856</v>
      </c>
      <c r="AJ23" s="8">
        <f t="shared" si="742"/>
        <v>278082.98445810686</v>
      </c>
      <c r="AK23" s="8">
        <f t="shared" si="742"/>
        <v>7172.0659364585472</v>
      </c>
      <c r="AL23" s="8">
        <f t="shared" si="742"/>
        <v>82166.100849828901</v>
      </c>
      <c r="AM23" s="8">
        <f t="shared" si="742"/>
        <v>61.01347937697755</v>
      </c>
      <c r="AN23" s="8">
        <f t="shared" si="742"/>
        <v>52100.615243520289</v>
      </c>
      <c r="AO23" s="8">
        <f t="shared" si="742"/>
        <v>92867.436357359431</v>
      </c>
      <c r="AP23" s="8">
        <f t="shared" ref="AP23:BG23" si="743">+(AP$5-AP21)^2</f>
        <v>78124.991202540652</v>
      </c>
      <c r="AQ23" s="68">
        <f t="shared" si="743"/>
        <v>178332.07923662665</v>
      </c>
      <c r="AR23" s="8">
        <f t="shared" si="743"/>
        <v>34.524306810844429</v>
      </c>
      <c r="AS23" s="8">
        <f t="shared" si="743"/>
        <v>320.37873613058713</v>
      </c>
      <c r="AT23" s="8">
        <f t="shared" si="743"/>
        <v>123171.38541610533</v>
      </c>
      <c r="AU23" s="8">
        <f t="shared" si="743"/>
        <v>6467.9243861101313</v>
      </c>
      <c r="AV23" s="8">
        <f t="shared" si="743"/>
        <v>68532.690095750717</v>
      </c>
      <c r="AW23" s="8">
        <f t="shared" si="743"/>
        <v>125499.2220764673</v>
      </c>
      <c r="AX23" s="8">
        <f t="shared" si="743"/>
        <v>94895.510963319917</v>
      </c>
      <c r="AY23" s="8">
        <f t="shared" si="743"/>
        <v>7375.1449290766786</v>
      </c>
      <c r="AZ23" s="8">
        <f t="shared" si="743"/>
        <v>10000.821093637172</v>
      </c>
      <c r="BA23" s="8">
        <f t="shared" si="743"/>
        <v>18944.633665947622</v>
      </c>
      <c r="BB23" s="8">
        <f t="shared" si="743"/>
        <v>4231.1093398007415</v>
      </c>
      <c r="BC23" s="8">
        <f t="shared" si="743"/>
        <v>78667.622450887924</v>
      </c>
      <c r="BD23" s="8">
        <f t="shared" si="743"/>
        <v>3692.499023271062</v>
      </c>
      <c r="BE23" s="8">
        <f t="shared" si="743"/>
        <v>220604.88180403196</v>
      </c>
      <c r="BF23" s="8">
        <f t="shared" si="743"/>
        <v>198283.2311422475</v>
      </c>
      <c r="BG23" s="8">
        <f t="shared" si="743"/>
        <v>114657.00716080342</v>
      </c>
      <c r="BH23" s="8">
        <f t="shared" ref="BH23:BN23" si="744">+(BH$5-BH21)^2</f>
        <v>307286.39916732028</v>
      </c>
      <c r="BI23" s="8">
        <f t="shared" si="744"/>
        <v>21233.246678957086</v>
      </c>
      <c r="BJ23" s="8">
        <f t="shared" si="744"/>
        <v>11114.01655640615</v>
      </c>
      <c r="BK23" s="8">
        <f t="shared" si="744"/>
        <v>230265.39442461167</v>
      </c>
      <c r="BL23" s="8">
        <f t="shared" si="744"/>
        <v>254863.93692821663</v>
      </c>
      <c r="BM23" s="8">
        <f t="shared" si="744"/>
        <v>5889.2730005712074</v>
      </c>
      <c r="BN23" s="8">
        <f t="shared" si="744"/>
        <v>133915.76953976424</v>
      </c>
      <c r="BO23" s="8">
        <f t="shared" ref="BO23:BU23" si="745">+(BO$5-BO21)^2</f>
        <v>132226.62189181923</v>
      </c>
      <c r="BP23" s="8">
        <f t="shared" si="745"/>
        <v>1482661.5996346648</v>
      </c>
      <c r="BQ23" s="8">
        <f t="shared" si="745"/>
        <v>2119144.9274218464</v>
      </c>
      <c r="BR23" s="8">
        <f t="shared" si="745"/>
        <v>1963494.1224139021</v>
      </c>
      <c r="BS23" s="8">
        <f t="shared" si="745"/>
        <v>1805466.7831807313</v>
      </c>
      <c r="BT23" s="8">
        <f t="shared" si="745"/>
        <v>1648071.9954731739</v>
      </c>
      <c r="BU23" s="8">
        <f t="shared" si="745"/>
        <v>1493932.5245654781</v>
      </c>
      <c r="BV23" s="8">
        <f t="shared" ref="BV23:CA23" si="746">+(BV$5-BV21)^2</f>
        <v>1345237.7661200396</v>
      </c>
      <c r="BW23" s="8">
        <f t="shared" si="746"/>
        <v>1203726.1523961897</v>
      </c>
      <c r="BX23" s="8">
        <f t="shared" si="746"/>
        <v>1070692.8339801009</v>
      </c>
      <c r="BY23" s="8">
        <f t="shared" si="746"/>
        <v>947017.35751527222</v>
      </c>
      <c r="BZ23" s="8">
        <f t="shared" si="746"/>
        <v>833205.67936145293</v>
      </c>
      <c r="CA23" s="8">
        <f t="shared" si="746"/>
        <v>729441.06075555738</v>
      </c>
      <c r="CB23" s="8">
        <f t="shared" ref="CB23:DN23" si="747">+(CB$5-CB21)^2</f>
        <v>635639.013536421</v>
      </c>
      <c r="CC23" s="8">
        <f t="shared" si="747"/>
        <v>551502.33567569347</v>
      </c>
      <c r="CD23" s="8">
        <f t="shared" si="747"/>
        <v>476573.24199341808</v>
      </c>
      <c r="CE23" s="8">
        <f t="shared" si="747"/>
        <v>410280.54019333277</v>
      </c>
      <c r="CF23" s="8">
        <f t="shared" si="747"/>
        <v>351980.64586821827</v>
      </c>
      <c r="CG23" s="8">
        <f t="shared" si="747"/>
        <v>300991.92758868984</v>
      </c>
      <c r="CH23" s="8">
        <f t="shared" si="747"/>
        <v>256622.40856641749</v>
      </c>
      <c r="CI23" s="8">
        <f t="shared" si="747"/>
        <v>218191.22960397229</v>
      </c>
      <c r="CJ23" s="8">
        <f t="shared" si="747"/>
        <v>185044.51732063948</v>
      </c>
      <c r="CK23" s="8">
        <f t="shared" si="747"/>
        <v>156566.42694050778</v>
      </c>
      <c r="CL23" s="8">
        <f t="shared" si="747"/>
        <v>132186.16701769765</v>
      </c>
      <c r="CM23" s="8">
        <f t="shared" si="747"/>
        <v>111381.78961123909</v>
      </c>
      <c r="CN23" s="8">
        <f t="shared" si="747"/>
        <v>93681.465439977415</v>
      </c>
      <c r="CO23" s="8">
        <f t="shared" si="747"/>
        <v>78662.877029882293</v>
      </c>
      <c r="CP23" s="8">
        <f t="shared" si="747"/>
        <v>65951.267084651452</v>
      </c>
      <c r="CQ23" s="8">
        <f t="shared" si="747"/>
        <v>55216.583624885847</v>
      </c>
      <c r="CR23" s="8">
        <f t="shared" si="747"/>
        <v>46170.073928771046</v>
      </c>
      <c r="CS23" s="8">
        <f t="shared" si="747"/>
        <v>38560.599465256884</v>
      </c>
      <c r="CT23" s="8">
        <f t="shared" si="747"/>
        <v>32170.875425820024</v>
      </c>
      <c r="CU23" s="8">
        <f t="shared" si="747"/>
        <v>26813.781391464043</v>
      </c>
      <c r="CV23" s="8">
        <f t="shared" si="747"/>
        <v>22328.843520443224</v>
      </c>
      <c r="CW23" s="8">
        <f t="shared" si="747"/>
        <v>18578.952318052725</v>
      </c>
      <c r="CX23" s="8">
        <f t="shared" si="747"/>
        <v>15447.352229501177</v>
      </c>
      <c r="CY23" s="8">
        <f t="shared" si="747"/>
        <v>12834.918604074041</v>
      </c>
      <c r="CZ23" s="8">
        <f t="shared" si="747"/>
        <v>10657.722697819363</v>
      </c>
      <c r="DA23" s="8">
        <f t="shared" si="747"/>
        <v>8844.8751228663041</v>
      </c>
      <c r="DB23" s="8">
        <f t="shared" si="747"/>
        <v>7336.6314806317523</v>
      </c>
      <c r="DC23" s="8">
        <f t="shared" si="747"/>
        <v>6082.7399640305412</v>
      </c>
      <c r="DD23" s="8">
        <f t="shared" si="747"/>
        <v>5041.0087681193145</v>
      </c>
      <c r="DE23" s="8">
        <f t="shared" si="747"/>
        <v>4176.0706395464713</v>
      </c>
      <c r="DF23" s="8">
        <f t="shared" si="747"/>
        <v>3458.3223767409149</v>
      </c>
      <c r="DG23" s="8">
        <f t="shared" si="747"/>
        <v>2863.0182232248485</v>
      </c>
      <c r="DH23" s="8">
        <f t="shared" si="747"/>
        <v>2369.4976196461012</v>
      </c>
      <c r="DI23" s="8">
        <f t="shared" si="747"/>
        <v>1960.5295086501733</v>
      </c>
      <c r="DJ23" s="8">
        <f t="shared" si="747"/>
        <v>1621.7571871348264</v>
      </c>
      <c r="DK23" s="8">
        <f t="shared" si="747"/>
        <v>1341.2294810166693</v>
      </c>
      <c r="DL23" s="8">
        <f t="shared" si="747"/>
        <v>1109.0057182072687</v>
      </c>
      <c r="DM23" s="8">
        <f t="shared" si="747"/>
        <v>916.82355927234244</v>
      </c>
      <c r="DN23" s="8">
        <f t="shared" si="747"/>
        <v>757.82019244718686</v>
      </c>
      <c r="DO23" s="8">
        <f t="shared" ref="DO23:DP23" si="748">+(DO$5-DO21)^2</f>
        <v>626.29870253347758</v>
      </c>
      <c r="DP23" s="8">
        <f t="shared" si="748"/>
        <v>517.53258215990525</v>
      </c>
      <c r="DQ23" s="8">
        <f>+(DQ$5-DQ21)^2</f>
        <v>427.6023747903003</v>
      </c>
      <c r="DR23" s="8">
        <f>+(DR$5-DR21)^2</f>
        <v>353.2593308468247</v>
      </c>
      <c r="DS23" s="8">
        <f>+(DS$5-DS21)^2</f>
        <v>291.81173231943154</v>
      </c>
      <c r="DT23" s="8">
        <f t="shared" ref="DT23:DU23" si="749">+(DT$5-DT21)^2</f>
        <v>241.03020893651987</v>
      </c>
      <c r="DU23" s="8">
        <f t="shared" si="749"/>
        <v>199.06894208081087</v>
      </c>
      <c r="DV23" s="8">
        <f t="shared" ref="DV23:DX23" si="750">+(DV$5-DV21)^2</f>
        <v>164.40014241054425</v>
      </c>
      <c r="DW23" s="8">
        <f t="shared" si="750"/>
        <v>135.75960412014066</v>
      </c>
      <c r="DX23" s="8">
        <f t="shared" si="750"/>
        <v>112.10149259032626</v>
      </c>
      <c r="DY23" s="8">
        <f t="shared" ref="DY23:EA23" si="751">+(DY$5-DY21)^2</f>
        <v>92.56082152584564</v>
      </c>
      <c r="DZ23" s="8">
        <f t="shared" si="751"/>
        <v>76.42232829206138</v>
      </c>
      <c r="EA23" s="8">
        <f t="shared" si="751"/>
        <v>63.094668850095282</v>
      </c>
      <c r="EB23" s="8">
        <f t="shared" ref="EB23:EE23" si="752">+(EB$5-EB21)^2</f>
        <v>52.089032401033208</v>
      </c>
      <c r="EC23" s="8">
        <f t="shared" si="752"/>
        <v>43.001425740280695</v>
      </c>
      <c r="ED23" s="8">
        <f t="shared" si="752"/>
        <v>35.498002838934397</v>
      </c>
      <c r="EE23" s="8">
        <f t="shared" si="752"/>
        <v>29.302920122617007</v>
      </c>
      <c r="EF23" s="8">
        <f t="shared" ref="EF23:EH23" si="753">+(EF$5-EF21)^2</f>
        <v>24.18828556511205</v>
      </c>
      <c r="EG23" s="8">
        <f t="shared" si="753"/>
        <v>19.965842823648462</v>
      </c>
      <c r="EH23" s="8">
        <f t="shared" si="753"/>
        <v>16.480092562786915</v>
      </c>
      <c r="EI23" s="8">
        <f t="shared" ref="EI23:EM23" si="754">+(EI$5-EI21)^2</f>
        <v>13.602603829541764</v>
      </c>
      <c r="EJ23" s="8">
        <f t="shared" si="754"/>
        <v>11.227310527500032</v>
      </c>
      <c r="EK23" s="8">
        <f t="shared" si="754"/>
        <v>9.2666231006184177</v>
      </c>
      <c r="EL23" s="8">
        <f t="shared" si="754"/>
        <v>7.6482146606932675</v>
      </c>
      <c r="EM23" s="8">
        <f t="shared" si="754"/>
        <v>6.3123649674950784</v>
      </c>
      <c r="EN23" s="8">
        <f t="shared" ref="EN23:ER23" si="755">+(EN$5-EN21)^2</f>
        <v>5.2097657268656583</v>
      </c>
      <c r="EO23" s="8">
        <f t="shared" si="755"/>
        <v>4.299707303050444</v>
      </c>
      <c r="EP23" s="8">
        <f t="shared" si="755"/>
        <v>3.5485807259304547</v>
      </c>
      <c r="EQ23" s="8">
        <f t="shared" si="755"/>
        <v>2.928640294170298</v>
      </c>
      <c r="ER23" s="8">
        <f t="shared" si="755"/>
        <v>2.4169815335397877</v>
      </c>
      <c r="ES23" s="8">
        <f t="shared" ref="ES23:EV23" si="756">+(ES$5-ES21)^2</f>
        <v>1.9946971002754181</v>
      </c>
      <c r="ET23" s="8">
        <f t="shared" si="756"/>
        <v>1.6461797004479644</v>
      </c>
      <c r="EU23" s="8">
        <f t="shared" si="756"/>
        <v>1.3585464589897183</v>
      </c>
      <c r="EV23" s="8">
        <f t="shared" si="756"/>
        <v>1.1211636082024385</v>
      </c>
      <c r="EW23" s="8">
        <f t="shared" ref="EW23:FB23" si="757">+(EW$5-EW21)^2</f>
        <v>0.92525403446278143</v>
      </c>
      <c r="EX23" s="8">
        <f t="shared" si="757"/>
        <v>0.7635732555507827</v>
      </c>
      <c r="EY23" s="8">
        <f t="shared" si="757"/>
        <v>0.63014190905174139</v>
      </c>
      <c r="EZ23" s="8">
        <f t="shared" si="757"/>
        <v>0.52002490536497137</v>
      </c>
      <c r="FA23" s="8">
        <f t="shared" si="757"/>
        <v>0.42914911216037721</v>
      </c>
      <c r="FB23" s="8">
        <f t="shared" si="757"/>
        <v>0.35415285289755621</v>
      </c>
      <c r="FC23" s="8">
        <f t="shared" ref="FC23:FH23" si="758">+(FC$5-FC21)^2</f>
        <v>0.29226167178503182</v>
      </c>
      <c r="FD23" s="8">
        <f t="shared" si="758"/>
        <v>0.2411857839471219</v>
      </c>
      <c r="FE23" s="8">
        <f t="shared" si="758"/>
        <v>0.1990354278584657</v>
      </c>
      <c r="FF23" s="8">
        <f t="shared" si="758"/>
        <v>0.16425099647895466</v>
      </c>
      <c r="FG23" s="8">
        <f t="shared" si="758"/>
        <v>0.13554536810341111</v>
      </c>
      <c r="FH23" s="8">
        <f t="shared" si="758"/>
        <v>0.11185630768022314</v>
      </c>
      <c r="FI23" s="8">
        <f t="shared" ref="FI23:FT23" si="759">+(FI$5-FI21)^2</f>
        <v>9.2307180742422362E-2</v>
      </c>
      <c r="FJ23" s="8">
        <f t="shared" si="759"/>
        <v>7.6174528763557861E-2</v>
      </c>
      <c r="FK23" s="8">
        <f t="shared" si="759"/>
        <v>6.286130796310338E-2</v>
      </c>
      <c r="FL23" s="8">
        <f t="shared" si="759"/>
        <v>5.1874802649231451E-2</v>
      </c>
      <c r="FM23" s="8">
        <f t="shared" si="759"/>
        <v>4.2808396790117248E-2</v>
      </c>
      <c r="FN23" s="8">
        <f t="shared" si="759"/>
        <v>3.5326530000759547E-2</v>
      </c>
      <c r="FO23" s="8">
        <f t="shared" si="759"/>
        <v>2.9152281767722141E-2</v>
      </c>
      <c r="FP23" s="8">
        <f t="shared" si="759"/>
        <v>2.4057124842983644E-2</v>
      </c>
      <c r="FQ23" s="8">
        <f t="shared" si="759"/>
        <v>1.9852468899417504E-2</v>
      </c>
      <c r="FR23" s="8">
        <f t="shared" si="759"/>
        <v>1.6382681710025267E-2</v>
      </c>
      <c r="FS23" s="8">
        <f t="shared" si="759"/>
        <v>1.3519329731645418E-2</v>
      </c>
      <c r="FT23" s="8">
        <f t="shared" si="759"/>
        <v>1.1156425056780755E-2</v>
      </c>
      <c r="FU23" s="8">
        <f t="shared" ref="FU23:GH23" si="760">+(FU$5-FU21)^2</f>
        <v>9.2065029084107911E-3</v>
      </c>
      <c r="FV23" s="8">
        <f t="shared" si="760"/>
        <v>7.5973845660061859E-3</v>
      </c>
      <c r="FW23" s="8">
        <f t="shared" si="760"/>
        <v>6.2695059606453869E-3</v>
      </c>
      <c r="FX23" s="8">
        <f t="shared" si="760"/>
        <v>5.1737130994954474E-3</v>
      </c>
      <c r="FY23" s="8">
        <f t="shared" si="760"/>
        <v>4.2694427479330159E-3</v>
      </c>
      <c r="FZ23" s="8">
        <f t="shared" si="760"/>
        <v>3.5232210493286826E-3</v>
      </c>
      <c r="GA23" s="8">
        <f t="shared" si="760"/>
        <v>2.9074245247178642E-3</v>
      </c>
      <c r="GB23" s="8">
        <f t="shared" si="760"/>
        <v>2.3992576020053927E-3</v>
      </c>
      <c r="GC23" s="8">
        <f t="shared" si="760"/>
        <v>1.9799088358749581E-3</v>
      </c>
      <c r="GD23" s="8">
        <f t="shared" si="760"/>
        <v>1.6338545914117645E-3</v>
      </c>
      <c r="GE23" s="8">
        <f t="shared" si="760"/>
        <v>1.3482844210902208E-3</v>
      </c>
      <c r="GF23" s="8">
        <f t="shared" si="760"/>
        <v>1.1126268680241925E-3</v>
      </c>
      <c r="GG23" s="8">
        <f t="shared" si="760"/>
        <v>9.1815814477964105E-4</v>
      </c>
      <c r="GH23" s="8">
        <f t="shared" si="760"/>
        <v>7.5767920407248269E-4</v>
      </c>
    </row>
    <row r="25" spans="1:190" ht="13.8" thickBot="1" x14ac:dyDescent="0.3"/>
    <row r="26" spans="1:190" ht="15.45" customHeight="1" thickBot="1" x14ac:dyDescent="0.3">
      <c r="A26" s="97" t="s">
        <v>112</v>
      </c>
      <c r="B26" s="98"/>
      <c r="C26" s="98"/>
      <c r="D26" s="99"/>
    </row>
    <row r="27" spans="1:190" ht="15.45" customHeight="1" thickBot="1" x14ac:dyDescent="0.3">
      <c r="A27" s="97" t="s">
        <v>97</v>
      </c>
      <c r="B27" s="98"/>
      <c r="C27" s="98"/>
      <c r="D27" s="99"/>
    </row>
    <row r="28" spans="1:190" x14ac:dyDescent="0.25">
      <c r="A28" s="51" t="s">
        <v>98</v>
      </c>
      <c r="B28" s="54" t="s">
        <v>99</v>
      </c>
      <c r="C28" s="52" t="s">
        <v>100</v>
      </c>
      <c r="D28" s="70"/>
    </row>
    <row r="29" spans="1:190" x14ac:dyDescent="0.25">
      <c r="A29" s="53" t="s">
        <v>101</v>
      </c>
      <c r="B29" s="54" t="s">
        <v>103</v>
      </c>
      <c r="C29" s="54" t="s">
        <v>104</v>
      </c>
      <c r="D29" s="71" t="s">
        <v>94</v>
      </c>
      <c r="G29" s="41"/>
    </row>
    <row r="30" spans="1:190" x14ac:dyDescent="0.25">
      <c r="A30" s="53" t="s">
        <v>93</v>
      </c>
      <c r="B30" s="54" t="s">
        <v>102</v>
      </c>
      <c r="C30" s="54" t="s">
        <v>105</v>
      </c>
      <c r="D30" s="71" t="s">
        <v>92</v>
      </c>
      <c r="E30" s="41" t="s">
        <v>6</v>
      </c>
    </row>
    <row r="31" spans="1:190" x14ac:dyDescent="0.25">
      <c r="A31" s="57">
        <f>+D9</f>
        <v>55000</v>
      </c>
      <c r="B31" s="58">
        <v>43938</v>
      </c>
      <c r="C31" s="58">
        <v>44040</v>
      </c>
      <c r="D31" s="72">
        <f>+ROUND(E11,4)</f>
        <v>0.83030000000000004</v>
      </c>
      <c r="E31" s="42">
        <f>+G9</f>
        <v>49.453658710524472</v>
      </c>
    </row>
    <row r="32" spans="1:190" x14ac:dyDescent="0.25">
      <c r="A32" s="53">
        <f>+D13</f>
        <v>60000</v>
      </c>
      <c r="B32" s="55">
        <v>43935</v>
      </c>
      <c r="C32" s="55">
        <v>43977</v>
      </c>
      <c r="D32" s="73">
        <f>ROUND(E15,4)</f>
        <v>0.75239999999999996</v>
      </c>
      <c r="E32" s="42">
        <f>+G13</f>
        <v>45.573788967237881</v>
      </c>
    </row>
    <row r="33" spans="1:190" x14ac:dyDescent="0.25">
      <c r="A33" s="53">
        <f>+D17</f>
        <v>65000</v>
      </c>
      <c r="B33" s="55">
        <v>43936</v>
      </c>
      <c r="C33" s="55">
        <v>44049</v>
      </c>
      <c r="D33" s="73">
        <f>ROUND(E19,4)</f>
        <v>0.78110000000000002</v>
      </c>
      <c r="E33" s="42">
        <f>+G17</f>
        <v>47.034557659646239</v>
      </c>
    </row>
    <row r="34" spans="1:190" ht="13.8" thickBot="1" x14ac:dyDescent="0.3">
      <c r="A34" s="59">
        <f>+D21</f>
        <v>70000</v>
      </c>
      <c r="B34" s="60">
        <v>43938</v>
      </c>
      <c r="C34" s="60">
        <v>44061</v>
      </c>
      <c r="D34" s="74">
        <f>ROUND(E23,4)</f>
        <v>0.80230000000000001</v>
      </c>
      <c r="E34" s="42">
        <f>+G21</f>
        <v>48.74932134300628</v>
      </c>
    </row>
    <row r="35" spans="1:190" ht="12.75" customHeight="1" x14ac:dyDescent="0.25">
      <c r="A35" s="88" t="str">
        <f>"Scenario-" &amp; A31 &amp;" of this forecast table prvides the best fit with R^2=" &amp; D31 &amp;" and it indicates that the Peak Infection has occured on Apr17.  If Illinois can control the Max # of Total Infections to "&amp;A31&amp;" it could have zero new infections by Jul28, according to the Bass model."</f>
        <v>Scenario-55000 of this forecast table prvides the best fit with R^2=0.8303 and it indicates that the Peak Infection has occured on Apr17.  If Illinois can control the Max # of Total Infections to 55000 it could have zero new infections by Jul28, according to the Bass model.</v>
      </c>
      <c r="B35" s="89"/>
      <c r="C35" s="89"/>
      <c r="D35" s="90"/>
    </row>
    <row r="36" spans="1:190" ht="15" customHeight="1" x14ac:dyDescent="0.25">
      <c r="A36" s="91"/>
      <c r="B36" s="92"/>
      <c r="C36" s="92"/>
      <c r="D36" s="93"/>
    </row>
    <row r="37" spans="1:190" ht="15" customHeight="1" x14ac:dyDescent="0.25">
      <c r="A37" s="91"/>
      <c r="B37" s="92"/>
      <c r="C37" s="92"/>
      <c r="D37" s="93"/>
    </row>
    <row r="38" spans="1:190" ht="15" customHeight="1" x14ac:dyDescent="0.25">
      <c r="A38" s="91"/>
      <c r="B38" s="92"/>
      <c r="C38" s="92"/>
      <c r="D38" s="93"/>
      <c r="G38" s="8"/>
      <c r="H38" s="7"/>
      <c r="J38" s="7"/>
      <c r="L38" s="7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6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</row>
    <row r="39" spans="1:190" ht="13.2" customHeight="1" x14ac:dyDescent="0.25">
      <c r="A39" s="91"/>
      <c r="B39" s="92"/>
      <c r="C39" s="92"/>
      <c r="D39" s="93"/>
    </row>
    <row r="40" spans="1:190" ht="15" customHeight="1" thickBot="1" x14ac:dyDescent="0.3">
      <c r="A40" s="94"/>
      <c r="B40" s="95"/>
      <c r="C40" s="95"/>
      <c r="D40" s="96"/>
    </row>
    <row r="41" spans="1:190" x14ac:dyDescent="0.25">
      <c r="B41" s="9"/>
      <c r="C41" s="9"/>
      <c r="G41" s="8"/>
      <c r="H41" s="7"/>
      <c r="J41" s="7"/>
      <c r="L41" s="7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6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</row>
    <row r="44" spans="1:190" x14ac:dyDescent="0.25">
      <c r="A44" s="1" t="s">
        <v>110</v>
      </c>
    </row>
  </sheetData>
  <mergeCells count="3">
    <mergeCell ref="A35:D40"/>
    <mergeCell ref="A26:D26"/>
    <mergeCell ref="A27:D27"/>
  </mergeCells>
  <phoneticPr fontId="1" type="noConversion"/>
  <hyperlinks>
    <hyperlink ref="U1" r:id="rId1" display="https://hgis.uw.edu/virus/" xr:uid="{EDDF38E5-F871-4E66-AEB5-9D77D4D9D230}"/>
  </hyperlinks>
  <pageMargins left="0.75" right="0.75" top="1" bottom="1" header="0.5" footer="0.5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AF528-596C-43BE-814A-AF6C9E123D30}">
  <sheetPr>
    <tabColor rgb="FF92D050"/>
  </sheetPr>
  <dimension ref="A1:BD44"/>
  <sheetViews>
    <sheetView tabSelected="1" zoomScale="55" zoomScaleNormal="55" workbookViewId="0">
      <selection activeCell="U1" sqref="U1"/>
    </sheetView>
  </sheetViews>
  <sheetFormatPr defaultColWidth="8.90625" defaultRowHeight="13.2" x14ac:dyDescent="0.25"/>
  <cols>
    <col min="1" max="1" width="15" style="1" customWidth="1"/>
    <col min="2" max="2" width="8.26953125" style="1" customWidth="1"/>
    <col min="3" max="3" width="7.36328125" style="1" bestFit="1" customWidth="1"/>
    <col min="4" max="4" width="10.54296875" style="1" bestFit="1" customWidth="1"/>
    <col min="5" max="5" width="12.08984375" style="1" bestFit="1" customWidth="1"/>
    <col min="6" max="6" width="6.08984375" style="1" customWidth="1"/>
    <col min="7" max="7" width="4.6328125" style="1" bestFit="1" customWidth="1"/>
    <col min="8" max="8" width="5.54296875" style="1" bestFit="1" customWidth="1"/>
    <col min="9" max="9" width="6.36328125" style="1" bestFit="1" customWidth="1"/>
    <col min="10" max="10" width="3.7265625" style="1" bestFit="1" customWidth="1"/>
    <col min="11" max="11" width="9.36328125" style="1" customWidth="1"/>
    <col min="12" max="12" width="9.08984375" style="1" bestFit="1" customWidth="1"/>
    <col min="13" max="15" width="7.7265625" style="1" bestFit="1" customWidth="1"/>
    <col min="16" max="16" width="6.81640625" style="1" bestFit="1" customWidth="1"/>
    <col min="17" max="19" width="7.7265625" style="1" bestFit="1" customWidth="1"/>
    <col min="20" max="21" width="8.6328125" style="1" customWidth="1"/>
    <col min="22" max="23" width="8.54296875" style="1" bestFit="1" customWidth="1"/>
    <col min="24" max="26" width="7.7265625" style="1" bestFit="1" customWidth="1"/>
    <col min="27" max="28" width="6.81640625" style="1" bestFit="1" customWidth="1"/>
    <col min="29" max="30" width="5.90625" style="1" bestFit="1" customWidth="1"/>
    <col min="31" max="35" width="5.08984375" style="1" bestFit="1" customWidth="1"/>
    <col min="36" max="38" width="5.7265625" style="1" bestFit="1" customWidth="1"/>
    <col min="39" max="39" width="5.08984375" style="1" bestFit="1" customWidth="1"/>
    <col min="40" max="42" width="5.54296875" style="1" bestFit="1" customWidth="1"/>
    <col min="43" max="43" width="5.08984375" style="69" bestFit="1" customWidth="1"/>
    <col min="44" max="48" width="5.90625" style="1" bestFit="1" customWidth="1"/>
    <col min="49" max="56" width="6.7265625" style="1" customWidth="1"/>
    <col min="57" max="16384" width="8.90625" style="1"/>
  </cols>
  <sheetData>
    <row r="1" spans="1:56" ht="20.399999999999999" x14ac:dyDescent="0.35">
      <c r="A1" s="18" t="s">
        <v>147</v>
      </c>
      <c r="T1" s="3" t="s">
        <v>114</v>
      </c>
      <c r="U1" s="56" t="s">
        <v>111</v>
      </c>
      <c r="AQ1" s="1"/>
    </row>
    <row r="2" spans="1:56" ht="15" x14ac:dyDescent="0.25">
      <c r="A2" s="33" t="s">
        <v>109</v>
      </c>
      <c r="AQ2" s="1"/>
    </row>
    <row r="3" spans="1:56" ht="26.7" customHeight="1" x14ac:dyDescent="0.25">
      <c r="D3" s="13" t="s">
        <v>77</v>
      </c>
      <c r="H3" s="7"/>
      <c r="M3" s="25">
        <v>43896</v>
      </c>
      <c r="N3" s="25">
        <f>+M3+7</f>
        <v>43903</v>
      </c>
      <c r="O3" s="25">
        <f t="shared" ref="O3:BD3" si="0">+N3+7</f>
        <v>43910</v>
      </c>
      <c r="P3" s="25">
        <f t="shared" si="0"/>
        <v>43917</v>
      </c>
      <c r="Q3" s="25">
        <f t="shared" si="0"/>
        <v>43924</v>
      </c>
      <c r="R3" s="25">
        <f t="shared" si="0"/>
        <v>43931</v>
      </c>
      <c r="S3" s="25">
        <f t="shared" si="0"/>
        <v>43938</v>
      </c>
      <c r="T3" s="25">
        <f t="shared" si="0"/>
        <v>43945</v>
      </c>
      <c r="U3" s="25">
        <f t="shared" si="0"/>
        <v>43952</v>
      </c>
      <c r="V3" s="25">
        <f t="shared" si="0"/>
        <v>43959</v>
      </c>
      <c r="W3" s="25">
        <f t="shared" si="0"/>
        <v>43966</v>
      </c>
      <c r="X3" s="25">
        <f t="shared" si="0"/>
        <v>43973</v>
      </c>
      <c r="Y3" s="25">
        <f t="shared" si="0"/>
        <v>43980</v>
      </c>
      <c r="Z3" s="25">
        <f t="shared" si="0"/>
        <v>43987</v>
      </c>
      <c r="AA3" s="25">
        <f t="shared" si="0"/>
        <v>43994</v>
      </c>
      <c r="AB3" s="25">
        <f t="shared" si="0"/>
        <v>44001</v>
      </c>
      <c r="AC3" s="25">
        <f t="shared" si="0"/>
        <v>44008</v>
      </c>
      <c r="AD3" s="25">
        <f t="shared" si="0"/>
        <v>44015</v>
      </c>
      <c r="AE3" s="25">
        <f t="shared" si="0"/>
        <v>44022</v>
      </c>
      <c r="AF3" s="25">
        <f t="shared" si="0"/>
        <v>44029</v>
      </c>
      <c r="AG3" s="25">
        <f t="shared" si="0"/>
        <v>44036</v>
      </c>
      <c r="AH3" s="25">
        <f t="shared" si="0"/>
        <v>44043</v>
      </c>
      <c r="AI3" s="25">
        <f t="shared" si="0"/>
        <v>44050</v>
      </c>
      <c r="AJ3" s="25">
        <f t="shared" si="0"/>
        <v>44057</v>
      </c>
      <c r="AK3" s="25">
        <f t="shared" si="0"/>
        <v>44064</v>
      </c>
      <c r="AL3" s="25">
        <f t="shared" si="0"/>
        <v>44071</v>
      </c>
      <c r="AM3" s="25">
        <f t="shared" si="0"/>
        <v>44078</v>
      </c>
      <c r="AN3" s="25">
        <f t="shared" si="0"/>
        <v>44085</v>
      </c>
      <c r="AO3" s="25">
        <f t="shared" si="0"/>
        <v>44092</v>
      </c>
      <c r="AP3" s="25">
        <f t="shared" si="0"/>
        <v>44099</v>
      </c>
      <c r="AQ3" s="25">
        <f t="shared" si="0"/>
        <v>44106</v>
      </c>
      <c r="AR3" s="25">
        <f t="shared" si="0"/>
        <v>44113</v>
      </c>
      <c r="AS3" s="25">
        <f t="shared" si="0"/>
        <v>44120</v>
      </c>
      <c r="AT3" s="25">
        <f t="shared" si="0"/>
        <v>44127</v>
      </c>
      <c r="AU3" s="25">
        <f t="shared" si="0"/>
        <v>44134</v>
      </c>
      <c r="AV3" s="25">
        <f t="shared" si="0"/>
        <v>44141</v>
      </c>
      <c r="AW3" s="25">
        <f t="shared" si="0"/>
        <v>44148</v>
      </c>
      <c r="AX3" s="25">
        <f t="shared" si="0"/>
        <v>44155</v>
      </c>
      <c r="AY3" s="25">
        <f t="shared" si="0"/>
        <v>44162</v>
      </c>
      <c r="AZ3" s="25">
        <f t="shared" si="0"/>
        <v>44169</v>
      </c>
      <c r="BA3" s="25">
        <f t="shared" si="0"/>
        <v>44176</v>
      </c>
      <c r="BB3" s="25">
        <f t="shared" si="0"/>
        <v>44183</v>
      </c>
      <c r="BC3" s="25">
        <f t="shared" si="0"/>
        <v>44190</v>
      </c>
      <c r="BD3" s="25">
        <f t="shared" si="0"/>
        <v>44197</v>
      </c>
    </row>
    <row r="4" spans="1:56" s="2" customFormat="1" ht="30" x14ac:dyDescent="0.25">
      <c r="A4" s="17" t="s">
        <v>12</v>
      </c>
      <c r="B4" s="10" t="s">
        <v>0</v>
      </c>
      <c r="C4" s="10" t="s">
        <v>1</v>
      </c>
      <c r="D4" s="10" t="s">
        <v>2</v>
      </c>
      <c r="E4" s="10" t="s">
        <v>8</v>
      </c>
      <c r="F4" s="10" t="s">
        <v>10</v>
      </c>
      <c r="G4" s="10" t="s">
        <v>6</v>
      </c>
      <c r="H4" s="15" t="s">
        <v>7</v>
      </c>
      <c r="I4" s="15" t="s">
        <v>9</v>
      </c>
      <c r="J4" s="15" t="s">
        <v>11</v>
      </c>
      <c r="K4" s="10" t="s">
        <v>3</v>
      </c>
      <c r="L4" s="11">
        <v>0</v>
      </c>
      <c r="M4" s="11">
        <v>1</v>
      </c>
      <c r="N4" s="11">
        <f>+M4+1</f>
        <v>2</v>
      </c>
      <c r="O4" s="11">
        <f t="shared" ref="O4:BD4" si="1">+N4+1</f>
        <v>3</v>
      </c>
      <c r="P4" s="11">
        <f t="shared" si="1"/>
        <v>4</v>
      </c>
      <c r="Q4" s="11">
        <f t="shared" si="1"/>
        <v>5</v>
      </c>
      <c r="R4" s="11">
        <f t="shared" si="1"/>
        <v>6</v>
      </c>
      <c r="S4" s="11">
        <f t="shared" si="1"/>
        <v>7</v>
      </c>
      <c r="T4" s="11">
        <f t="shared" si="1"/>
        <v>8</v>
      </c>
      <c r="U4" s="11">
        <f t="shared" si="1"/>
        <v>9</v>
      </c>
      <c r="V4" s="11">
        <f t="shared" si="1"/>
        <v>10</v>
      </c>
      <c r="W4" s="11">
        <f t="shared" si="1"/>
        <v>11</v>
      </c>
      <c r="X4" s="11">
        <f t="shared" si="1"/>
        <v>12</v>
      </c>
      <c r="Y4" s="11">
        <f t="shared" si="1"/>
        <v>13</v>
      </c>
      <c r="Z4" s="11">
        <f t="shared" si="1"/>
        <v>14</v>
      </c>
      <c r="AA4" s="11">
        <f t="shared" si="1"/>
        <v>15</v>
      </c>
      <c r="AB4" s="11">
        <f t="shared" si="1"/>
        <v>16</v>
      </c>
      <c r="AC4" s="11">
        <f t="shared" si="1"/>
        <v>17</v>
      </c>
      <c r="AD4" s="11">
        <f t="shared" si="1"/>
        <v>18</v>
      </c>
      <c r="AE4" s="11">
        <f t="shared" si="1"/>
        <v>19</v>
      </c>
      <c r="AF4" s="11">
        <f t="shared" si="1"/>
        <v>20</v>
      </c>
      <c r="AG4" s="11">
        <f t="shared" si="1"/>
        <v>21</v>
      </c>
      <c r="AH4" s="11">
        <f t="shared" si="1"/>
        <v>22</v>
      </c>
      <c r="AI4" s="11">
        <f t="shared" si="1"/>
        <v>23</v>
      </c>
      <c r="AJ4" s="11">
        <f t="shared" si="1"/>
        <v>24</v>
      </c>
      <c r="AK4" s="11">
        <f t="shared" si="1"/>
        <v>25</v>
      </c>
      <c r="AL4" s="11">
        <f t="shared" si="1"/>
        <v>26</v>
      </c>
      <c r="AM4" s="11">
        <f t="shared" si="1"/>
        <v>27</v>
      </c>
      <c r="AN4" s="11">
        <f t="shared" si="1"/>
        <v>28</v>
      </c>
      <c r="AO4" s="11">
        <f t="shared" si="1"/>
        <v>29</v>
      </c>
      <c r="AP4" s="11">
        <f t="shared" si="1"/>
        <v>30</v>
      </c>
      <c r="AQ4" s="64">
        <f t="shared" si="1"/>
        <v>31</v>
      </c>
      <c r="AR4" s="11">
        <f t="shared" si="1"/>
        <v>32</v>
      </c>
      <c r="AS4" s="11">
        <f t="shared" si="1"/>
        <v>33</v>
      </c>
      <c r="AT4" s="11">
        <f t="shared" si="1"/>
        <v>34</v>
      </c>
      <c r="AU4" s="11">
        <f t="shared" si="1"/>
        <v>35</v>
      </c>
      <c r="AV4" s="11">
        <f t="shared" si="1"/>
        <v>36</v>
      </c>
      <c r="AW4" s="11">
        <f t="shared" si="1"/>
        <v>37</v>
      </c>
      <c r="AX4" s="11">
        <f t="shared" si="1"/>
        <v>38</v>
      </c>
      <c r="AY4" s="11">
        <f t="shared" si="1"/>
        <v>39</v>
      </c>
      <c r="AZ4" s="11">
        <f t="shared" si="1"/>
        <v>40</v>
      </c>
      <c r="BA4" s="11">
        <f t="shared" si="1"/>
        <v>41</v>
      </c>
      <c r="BB4" s="11">
        <f t="shared" si="1"/>
        <v>42</v>
      </c>
      <c r="BC4" s="11">
        <f t="shared" si="1"/>
        <v>43</v>
      </c>
      <c r="BD4" s="11">
        <f t="shared" si="1"/>
        <v>44</v>
      </c>
    </row>
    <row r="5" spans="1:56" x14ac:dyDescent="0.25">
      <c r="A5" s="16" t="s">
        <v>79</v>
      </c>
      <c r="B5" s="16"/>
      <c r="C5" s="16"/>
      <c r="D5" s="16"/>
      <c r="E5" s="16"/>
      <c r="F5" s="16"/>
      <c r="G5" s="16"/>
      <c r="H5" s="16"/>
      <c r="I5" s="16"/>
      <c r="J5" s="16"/>
      <c r="K5" s="14" t="s">
        <v>108</v>
      </c>
      <c r="L5" s="16"/>
      <c r="M5" s="16">
        <f>+M6</f>
        <v>5</v>
      </c>
      <c r="N5" s="16">
        <f>+N6-M6</f>
        <v>41</v>
      </c>
      <c r="O5" s="16">
        <f t="shared" ref="O5:BD5" si="2">+O6-N6</f>
        <v>539</v>
      </c>
      <c r="P5" s="16">
        <f t="shared" si="2"/>
        <v>2441</v>
      </c>
      <c r="Q5" s="16">
        <f t="shared" si="2"/>
        <v>5878</v>
      </c>
      <c r="R5" s="16">
        <f t="shared" si="2"/>
        <v>8983</v>
      </c>
      <c r="S5" s="16">
        <f t="shared" si="2"/>
        <v>9688</v>
      </c>
      <c r="T5" s="16">
        <f t="shared" si="2"/>
        <v>12083</v>
      </c>
      <c r="U5" s="16"/>
      <c r="V5" s="16">
        <f t="shared" si="2"/>
        <v>0</v>
      </c>
      <c r="W5" s="16">
        <f t="shared" si="2"/>
        <v>0</v>
      </c>
      <c r="X5" s="16">
        <f t="shared" si="2"/>
        <v>0</v>
      </c>
      <c r="Y5" s="16">
        <f t="shared" si="2"/>
        <v>0</v>
      </c>
      <c r="Z5" s="16">
        <f t="shared" si="2"/>
        <v>0</v>
      </c>
      <c r="AA5" s="16">
        <f t="shared" si="2"/>
        <v>0</v>
      </c>
      <c r="AB5" s="16">
        <f t="shared" si="2"/>
        <v>0</v>
      </c>
      <c r="AC5" s="16">
        <f t="shared" si="2"/>
        <v>0</v>
      </c>
      <c r="AD5" s="16">
        <f t="shared" si="2"/>
        <v>0</v>
      </c>
      <c r="AE5" s="16">
        <f t="shared" si="2"/>
        <v>0</v>
      </c>
      <c r="AF5" s="16">
        <f t="shared" si="2"/>
        <v>0</v>
      </c>
      <c r="AG5" s="16">
        <f t="shared" si="2"/>
        <v>0</v>
      </c>
      <c r="AH5" s="16">
        <f t="shared" si="2"/>
        <v>0</v>
      </c>
      <c r="AI5" s="16">
        <f t="shared" si="2"/>
        <v>0</v>
      </c>
      <c r="AJ5" s="16">
        <f t="shared" si="2"/>
        <v>0</v>
      </c>
      <c r="AK5" s="16">
        <f t="shared" si="2"/>
        <v>0</v>
      </c>
      <c r="AL5" s="16">
        <f t="shared" si="2"/>
        <v>0</v>
      </c>
      <c r="AM5" s="16">
        <f t="shared" si="2"/>
        <v>0</v>
      </c>
      <c r="AN5" s="16">
        <f t="shared" si="2"/>
        <v>0</v>
      </c>
      <c r="AO5" s="16">
        <f t="shared" si="2"/>
        <v>0</v>
      </c>
      <c r="AP5" s="16">
        <f t="shared" si="2"/>
        <v>0</v>
      </c>
      <c r="AQ5" s="16">
        <f t="shared" si="2"/>
        <v>0</v>
      </c>
      <c r="AR5" s="16">
        <f t="shared" si="2"/>
        <v>0</v>
      </c>
      <c r="AS5" s="16">
        <f t="shared" si="2"/>
        <v>0</v>
      </c>
      <c r="AT5" s="16">
        <f t="shared" si="2"/>
        <v>0</v>
      </c>
      <c r="AU5" s="16">
        <f t="shared" si="2"/>
        <v>0</v>
      </c>
      <c r="AV5" s="16">
        <f t="shared" si="2"/>
        <v>0</v>
      </c>
      <c r="AW5" s="16">
        <f t="shared" si="2"/>
        <v>0</v>
      </c>
      <c r="AX5" s="16">
        <f t="shared" si="2"/>
        <v>0</v>
      </c>
      <c r="AY5" s="16">
        <f t="shared" si="2"/>
        <v>0</v>
      </c>
      <c r="AZ5" s="16">
        <f t="shared" si="2"/>
        <v>0</v>
      </c>
      <c r="BA5" s="16">
        <f t="shared" si="2"/>
        <v>0</v>
      </c>
      <c r="BB5" s="16">
        <f t="shared" si="2"/>
        <v>0</v>
      </c>
      <c r="BC5" s="16">
        <f t="shared" si="2"/>
        <v>0</v>
      </c>
      <c r="BD5" s="16">
        <f t="shared" si="2"/>
        <v>0</v>
      </c>
    </row>
    <row r="6" spans="1:56" x14ac:dyDescent="0.25">
      <c r="A6" s="16" t="s">
        <v>78</v>
      </c>
      <c r="B6" s="16"/>
      <c r="C6" s="16"/>
      <c r="D6" s="36" t="s">
        <v>90</v>
      </c>
      <c r="E6" s="36" t="s">
        <v>91</v>
      </c>
      <c r="F6" s="16"/>
      <c r="G6" s="16"/>
      <c r="H6" s="16"/>
      <c r="I6" s="16"/>
      <c r="J6" s="16"/>
      <c r="K6" s="14" t="s">
        <v>107</v>
      </c>
      <c r="L6" s="16"/>
      <c r="M6" s="49">
        <v>5</v>
      </c>
      <c r="N6" s="49">
        <v>46</v>
      </c>
      <c r="O6" s="49">
        <v>585</v>
      </c>
      <c r="P6" s="49">
        <v>3026</v>
      </c>
      <c r="Q6" s="49">
        <v>8904</v>
      </c>
      <c r="R6" s="49">
        <v>17887</v>
      </c>
      <c r="S6" s="75">
        <v>27575</v>
      </c>
      <c r="T6" s="84">
        <v>39658</v>
      </c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</row>
    <row r="7" spans="1:56" x14ac:dyDescent="0.25">
      <c r="D7" s="48">
        <f>AVERAGE((M5:T5))</f>
        <v>4957.25</v>
      </c>
      <c r="E7" s="48">
        <f>SUM(M7:T7)</f>
        <v>164757493.5</v>
      </c>
      <c r="F7" s="11"/>
      <c r="G7" s="11"/>
      <c r="H7" s="11"/>
      <c r="I7" s="11"/>
      <c r="J7" s="11"/>
      <c r="K7" s="11" t="s">
        <v>89</v>
      </c>
      <c r="L7" s="11"/>
      <c r="M7" s="37">
        <f>(M5-$D$7)^2</f>
        <v>24524780.0625</v>
      </c>
      <c r="N7" s="37">
        <f t="shared" ref="N7:T7" si="3">(N5-$D$7)^2</f>
        <v>24169514.0625</v>
      </c>
      <c r="O7" s="37">
        <f t="shared" si="3"/>
        <v>19520933.0625</v>
      </c>
      <c r="P7" s="37">
        <f t="shared" si="3"/>
        <v>6331514.0625</v>
      </c>
      <c r="Q7" s="37">
        <f t="shared" si="3"/>
        <v>847780.5625</v>
      </c>
      <c r="R7" s="37">
        <f t="shared" si="3"/>
        <v>16206663.0625</v>
      </c>
      <c r="S7" s="37">
        <f t="shared" si="3"/>
        <v>22379995.5625</v>
      </c>
      <c r="T7" s="37">
        <f t="shared" si="3"/>
        <v>50776313.0625</v>
      </c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</row>
    <row r="8" spans="1:56" x14ac:dyDescent="0.25">
      <c r="AQ8" s="66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</row>
    <row r="9" spans="1:56" x14ac:dyDescent="0.25">
      <c r="A9" s="14" t="str">
        <f>"Scenario-"&amp;D9</f>
        <v>Scenario-70000</v>
      </c>
      <c r="B9" s="29">
        <v>3.1559400925675152E-3</v>
      </c>
      <c r="C9" s="29">
        <v>0.6744710910245415</v>
      </c>
      <c r="D9" s="46">
        <v>70000</v>
      </c>
      <c r="E9" s="1">
        <f>+$B9*$D9</f>
        <v>220.91580647972606</v>
      </c>
      <c r="F9" s="4">
        <f>+$B9+$C9</f>
        <v>0.67762703111710898</v>
      </c>
      <c r="G9" s="12">
        <f>1/$F9*LN($C9/$B9)</f>
        <v>7.916806956915905</v>
      </c>
      <c r="H9" s="7">
        <f>+$D9*($B9+$C9)^2/(4*$C9)</f>
        <v>11913.960419791949</v>
      </c>
      <c r="I9" s="7">
        <f>+$D9*($C9-$B9)/(2*$C9)</f>
        <v>34836.230337059998</v>
      </c>
      <c r="J9" s="7">
        <f>(1/C9)*LN(F9/B9)</f>
        <v>7.9607720563655411</v>
      </c>
      <c r="K9" s="3" t="s">
        <v>5</v>
      </c>
      <c r="L9" s="6">
        <f t="shared" ref="L9:BD9" si="4">+($D9*$F9^2/$B9)*(EXP(-$F9*L$4)/($C9/$B9*EXP(-$F9*L$4)+1)^2)</f>
        <v>220.91580647972606</v>
      </c>
      <c r="M9" s="6">
        <f t="shared" si="4"/>
        <v>431.12635948016219</v>
      </c>
      <c r="N9" s="6">
        <f t="shared" si="4"/>
        <v>834.14602611708187</v>
      </c>
      <c r="O9" s="6">
        <f t="shared" si="4"/>
        <v>1587.2940404084918</v>
      </c>
      <c r="P9" s="6">
        <f t="shared" si="4"/>
        <v>2926.7171891448843</v>
      </c>
      <c r="Q9" s="6">
        <f t="shared" si="4"/>
        <v>5093.5898260828444</v>
      </c>
      <c r="R9" s="6">
        <f t="shared" si="4"/>
        <v>8025.5343397355327</v>
      </c>
      <c r="S9" s="6">
        <f t="shared" si="4"/>
        <v>10834.49333829378</v>
      </c>
      <c r="T9" s="43">
        <f t="shared" si="4"/>
        <v>11904.499755387447</v>
      </c>
      <c r="U9" s="6">
        <f t="shared" si="4"/>
        <v>10443.092192963702</v>
      </c>
      <c r="V9" s="6">
        <f t="shared" si="4"/>
        <v>7509.1438253674005</v>
      </c>
      <c r="W9" s="6">
        <f t="shared" si="4"/>
        <v>4670.9172630339735</v>
      </c>
      <c r="X9" s="6">
        <f t="shared" si="4"/>
        <v>2651.699639219552</v>
      </c>
      <c r="Y9" s="6">
        <f t="shared" si="4"/>
        <v>1428.5401997023</v>
      </c>
      <c r="Z9" s="6">
        <f t="shared" si="4"/>
        <v>748.04617285278891</v>
      </c>
      <c r="AA9" s="6">
        <f t="shared" si="4"/>
        <v>385.90893483887726</v>
      </c>
      <c r="AB9" s="6">
        <f t="shared" si="4"/>
        <v>197.55704306703271</v>
      </c>
      <c r="AC9" s="6">
        <f t="shared" si="4"/>
        <v>100.73590124351809</v>
      </c>
      <c r="AD9" s="6">
        <f t="shared" si="4"/>
        <v>51.262602210789161</v>
      </c>
      <c r="AE9" s="6">
        <f t="shared" si="4"/>
        <v>26.059821821201183</v>
      </c>
      <c r="AF9" s="6">
        <f t="shared" si="4"/>
        <v>13.240844746717215</v>
      </c>
      <c r="AG9" s="6">
        <f t="shared" si="4"/>
        <v>6.7258136833632021</v>
      </c>
      <c r="AH9" s="6">
        <f t="shared" si="4"/>
        <v>3.4159813996528134</v>
      </c>
      <c r="AI9" s="6">
        <f t="shared" si="4"/>
        <v>1.7348281596935342</v>
      </c>
      <c r="AJ9" s="67">
        <f t="shared" si="4"/>
        <v>0.88101305873349234</v>
      </c>
      <c r="AK9" s="6">
        <f t="shared" si="4"/>
        <v>0.44740472749016774</v>
      </c>
      <c r="AL9" s="6">
        <f t="shared" si="4"/>
        <v>0.2272034396365929</v>
      </c>
      <c r="AM9" s="6">
        <f t="shared" si="4"/>
        <v>0.11537912993165017</v>
      </c>
      <c r="AN9" s="6">
        <f t="shared" si="4"/>
        <v>5.8592039346094138E-2</v>
      </c>
      <c r="AO9" s="43">
        <f t="shared" si="4"/>
        <v>2.9754280951106916E-2</v>
      </c>
      <c r="AP9" s="6">
        <f t="shared" si="4"/>
        <v>1.5109846276871048E-2</v>
      </c>
      <c r="AQ9" s="76">
        <f t="shared" si="4"/>
        <v>7.6730936911304816E-3</v>
      </c>
      <c r="AR9" s="6">
        <f>+($D9*$F9^2/$B9)*(EXP(-$F9*AR$4)/($C9/$B9*EXP(-$F9*AR$4)+1)^2)</f>
        <v>3.8965557074503703E-3</v>
      </c>
      <c r="AS9" s="6">
        <f t="shared" si="4"/>
        <v>1.9787514408209656E-3</v>
      </c>
      <c r="AT9" s="6">
        <f t="shared" si="4"/>
        <v>1.0048507973234265E-3</v>
      </c>
      <c r="AU9" s="6">
        <f t="shared" si="4"/>
        <v>5.102839516571533E-4</v>
      </c>
      <c r="AV9" s="6">
        <f t="shared" si="4"/>
        <v>2.5913270841044383E-4</v>
      </c>
      <c r="AW9" s="6">
        <f t="shared" si="4"/>
        <v>1.315929297829404E-4</v>
      </c>
      <c r="AX9" s="6">
        <f t="shared" si="4"/>
        <v>6.6825601559377355E-5</v>
      </c>
      <c r="AY9" s="6">
        <f t="shared" si="4"/>
        <v>3.3935417542298513E-5</v>
      </c>
      <c r="AZ9" s="6">
        <f t="shared" si="4"/>
        <v>1.7233104321021686E-5</v>
      </c>
      <c r="BA9" s="6">
        <f t="shared" si="4"/>
        <v>8.7513254866126681E-6</v>
      </c>
      <c r="BB9" s="6">
        <f t="shared" si="4"/>
        <v>4.4441034147165452E-6</v>
      </c>
      <c r="BC9" s="6">
        <f t="shared" si="4"/>
        <v>2.2568072904099797E-6</v>
      </c>
      <c r="BD9" s="6">
        <f t="shared" si="4"/>
        <v>1.1460532464099647E-6</v>
      </c>
    </row>
    <row r="10" spans="1:56" x14ac:dyDescent="0.25">
      <c r="A10" s="27" t="str">
        <f>+"Cum " &amp;A9</f>
        <v>Cum Scenario-70000</v>
      </c>
      <c r="B10" s="9"/>
      <c r="D10" s="38" t="str">
        <f>"SSR"&amp;D9</f>
        <v>SSR70000</v>
      </c>
      <c r="E10" s="39" t="s">
        <v>92</v>
      </c>
      <c r="G10" s="8"/>
      <c r="H10" s="7"/>
      <c r="J10" s="7"/>
      <c r="K10" s="3" t="s">
        <v>4</v>
      </c>
      <c r="L10" s="7"/>
      <c r="M10" s="8">
        <f>+L10+(L9+M9)/2</f>
        <v>326.02108297994414</v>
      </c>
      <c r="N10" s="8">
        <f t="shared" ref="N10:BD10" si="5">+M10+(M9+N9)/2</f>
        <v>958.65727577856615</v>
      </c>
      <c r="O10" s="8">
        <f t="shared" si="5"/>
        <v>2169.3773090413529</v>
      </c>
      <c r="P10" s="8">
        <f t="shared" si="5"/>
        <v>4426.3829238180406</v>
      </c>
      <c r="Q10" s="8">
        <f t="shared" si="5"/>
        <v>8436.5364314319049</v>
      </c>
      <c r="R10" s="8">
        <f t="shared" si="5"/>
        <v>14996.098514341094</v>
      </c>
      <c r="S10" s="8">
        <f t="shared" si="5"/>
        <v>24426.112353355751</v>
      </c>
      <c r="T10" s="8">
        <f t="shared" si="5"/>
        <v>35795.608900196363</v>
      </c>
      <c r="U10" s="8">
        <f t="shared" si="5"/>
        <v>46969.40487437194</v>
      </c>
      <c r="V10" s="8">
        <f t="shared" si="5"/>
        <v>55945.522883537487</v>
      </c>
      <c r="W10" s="8">
        <f t="shared" si="5"/>
        <v>62035.553427738174</v>
      </c>
      <c r="X10" s="8">
        <f t="shared" si="5"/>
        <v>65696.861878864933</v>
      </c>
      <c r="Y10" s="8">
        <f t="shared" si="5"/>
        <v>67736.981798325854</v>
      </c>
      <c r="Z10" s="8">
        <f t="shared" si="5"/>
        <v>68825.274984603398</v>
      </c>
      <c r="AA10" s="8">
        <f t="shared" si="5"/>
        <v>69392.252538449233</v>
      </c>
      <c r="AB10" s="8">
        <f t="shared" si="5"/>
        <v>69683.985527402183</v>
      </c>
      <c r="AC10" s="8">
        <f t="shared" si="5"/>
        <v>69833.131999557459</v>
      </c>
      <c r="AD10" s="8">
        <f t="shared" si="5"/>
        <v>69909.13125128462</v>
      </c>
      <c r="AE10" s="8">
        <f t="shared" si="5"/>
        <v>69947.792463300619</v>
      </c>
      <c r="AF10" s="8">
        <f t="shared" si="5"/>
        <v>69967.442796584583</v>
      </c>
      <c r="AG10" s="8">
        <f t="shared" si="5"/>
        <v>69977.426125799626</v>
      </c>
      <c r="AH10" s="8">
        <f t="shared" si="5"/>
        <v>69982.49702334113</v>
      </c>
      <c r="AI10" s="8">
        <f t="shared" si="5"/>
        <v>69985.072428120809</v>
      </c>
      <c r="AJ10" s="8">
        <f t="shared" si="5"/>
        <v>69986.380348730017</v>
      </c>
      <c r="AK10" s="8">
        <f t="shared" si="5"/>
        <v>69987.044557623129</v>
      </c>
      <c r="AL10" s="8">
        <f t="shared" si="5"/>
        <v>69987.381861706686</v>
      </c>
      <c r="AM10" s="8">
        <f t="shared" si="5"/>
        <v>69987.553152991473</v>
      </c>
      <c r="AN10" s="8">
        <f t="shared" si="5"/>
        <v>69987.640138576113</v>
      </c>
      <c r="AO10" s="8">
        <f t="shared" si="5"/>
        <v>69987.684311736259</v>
      </c>
      <c r="AP10" s="8">
        <f t="shared" si="5"/>
        <v>69987.706743799878</v>
      </c>
      <c r="AQ10" s="68">
        <f t="shared" si="5"/>
        <v>69987.718135269868</v>
      </c>
      <c r="AR10" s="8">
        <f t="shared" si="5"/>
        <v>69987.723920094562</v>
      </c>
      <c r="AS10" s="8">
        <f t="shared" si="5"/>
        <v>69987.72685774813</v>
      </c>
      <c r="AT10" s="8">
        <f t="shared" si="5"/>
        <v>69987.728349549245</v>
      </c>
      <c r="AU10" s="8">
        <f t="shared" si="5"/>
        <v>69987.729107116626</v>
      </c>
      <c r="AV10" s="8">
        <f t="shared" si="5"/>
        <v>69987.729491824954</v>
      </c>
      <c r="AW10" s="8">
        <f t="shared" si="5"/>
        <v>69987.729687187777</v>
      </c>
      <c r="AX10" s="8">
        <f t="shared" si="5"/>
        <v>69987.729786397045</v>
      </c>
      <c r="AY10" s="8">
        <f t="shared" si="5"/>
        <v>69987.729836777551</v>
      </c>
      <c r="AZ10" s="8">
        <f t="shared" si="5"/>
        <v>69987.729862361812</v>
      </c>
      <c r="BA10" s="8">
        <f t="shared" si="5"/>
        <v>69987.729875354024</v>
      </c>
      <c r="BB10" s="8">
        <f t="shared" si="5"/>
        <v>69987.729881951731</v>
      </c>
      <c r="BC10" s="8">
        <f t="shared" si="5"/>
        <v>69987.729885302193</v>
      </c>
      <c r="BD10" s="8">
        <f t="shared" si="5"/>
        <v>69987.729887003617</v>
      </c>
    </row>
    <row r="11" spans="1:56" ht="15" x14ac:dyDescent="0.25">
      <c r="A11" s="28">
        <f>SUM($M11:T11)</f>
        <v>5023854.9995850734</v>
      </c>
      <c r="B11" s="9" t="str">
        <f>"SSE"&amp;D9</f>
        <v>SSE70000</v>
      </c>
      <c r="C11" s="9"/>
      <c r="D11" s="7">
        <f>$E$7-A11</f>
        <v>159733638.50041494</v>
      </c>
      <c r="E11" s="40">
        <f>+D11/$E$7</f>
        <v>0.96950757812065735</v>
      </c>
      <c r="G11" s="8"/>
      <c r="H11" s="7"/>
      <c r="J11" s="7"/>
      <c r="K11" s="3" t="s">
        <v>88</v>
      </c>
      <c r="L11" s="7"/>
      <c r="M11" s="8">
        <f>+(M$5-M9)^2</f>
        <v>181583.67424381641</v>
      </c>
      <c r="N11" s="8">
        <f t="shared" ref="N11:BD11" si="6">+(N$5-N9)^2</f>
        <v>629080.61874531873</v>
      </c>
      <c r="O11" s="8">
        <f t="shared" si="6"/>
        <v>1098920.3951559607</v>
      </c>
      <c r="P11" s="8">
        <f t="shared" si="6"/>
        <v>235921.18783080729</v>
      </c>
      <c r="Q11" s="8">
        <f t="shared" si="6"/>
        <v>615299.3209447423</v>
      </c>
      <c r="R11" s="8">
        <f t="shared" si="6"/>
        <v>916740.4905856722</v>
      </c>
      <c r="S11" s="8">
        <f t="shared" si="6"/>
        <v>1314446.9747520152</v>
      </c>
      <c r="T11" s="8">
        <f t="shared" si="6"/>
        <v>31862.337326741152</v>
      </c>
      <c r="U11" s="8">
        <f t="shared" si="6"/>
        <v>109058174.55073944</v>
      </c>
      <c r="V11" s="8">
        <f t="shared" si="6"/>
        <v>56387240.990053356</v>
      </c>
      <c r="W11" s="8">
        <f t="shared" si="6"/>
        <v>21817468.078108788</v>
      </c>
      <c r="X11" s="8">
        <f t="shared" si="6"/>
        <v>7031510.9766371017</v>
      </c>
      <c r="Y11" s="8">
        <f t="shared" si="6"/>
        <v>2040727.1021654871</v>
      </c>
      <c r="Z11" s="8">
        <f t="shared" si="6"/>
        <v>559573.07671970455</v>
      </c>
      <c r="AA11" s="8">
        <f t="shared" si="6"/>
        <v>148925.70598847681</v>
      </c>
      <c r="AB11" s="8">
        <f t="shared" si="6"/>
        <v>39028.785265389415</v>
      </c>
      <c r="AC11" s="8">
        <f t="shared" si="6"/>
        <v>10147.721799343828</v>
      </c>
      <c r="AD11" s="8">
        <f t="shared" si="6"/>
        <v>2627.8543854216059</v>
      </c>
      <c r="AE11" s="8">
        <f t="shared" si="6"/>
        <v>679.11431335275336</v>
      </c>
      <c r="AF11" s="8">
        <f t="shared" si="6"/>
        <v>175.31996960666888</v>
      </c>
      <c r="AG11" s="8">
        <f t="shared" si="6"/>
        <v>45.236569703315681</v>
      </c>
      <c r="AH11" s="8">
        <f t="shared" si="6"/>
        <v>11.668928922773995</v>
      </c>
      <c r="AI11" s="8">
        <f t="shared" si="6"/>
        <v>3.0096287436656546</v>
      </c>
      <c r="AJ11" s="8">
        <f t="shared" si="6"/>
        <v>0.77618400965894407</v>
      </c>
      <c r="AK11" s="8">
        <f t="shared" si="6"/>
        <v>0.20017099018055126</v>
      </c>
      <c r="AL11" s="8">
        <f t="shared" si="6"/>
        <v>5.1621402982698912E-2</v>
      </c>
      <c r="AM11" s="8">
        <f t="shared" si="6"/>
        <v>1.3312343623784612E-2</v>
      </c>
      <c r="AN11" s="8">
        <f t="shared" si="6"/>
        <v>3.4330270747342435E-3</v>
      </c>
      <c r="AO11" s="8">
        <f t="shared" si="6"/>
        <v>8.8531723491740394E-4</v>
      </c>
      <c r="AP11" s="8">
        <f t="shared" si="6"/>
        <v>2.2830745451067388E-4</v>
      </c>
      <c r="AQ11" s="68">
        <f t="shared" si="6"/>
        <v>5.8876366792866401E-5</v>
      </c>
      <c r="AR11" s="8">
        <f t="shared" si="6"/>
        <v>1.5183146381264056E-5</v>
      </c>
      <c r="AS11" s="8">
        <f t="shared" si="6"/>
        <v>3.9154572645510475E-6</v>
      </c>
      <c r="AT11" s="8">
        <f t="shared" si="6"/>
        <v>1.009725124881526E-6</v>
      </c>
      <c r="AU11" s="8">
        <f t="shared" si="6"/>
        <v>2.6038971131883996E-7</v>
      </c>
      <c r="AV11" s="8">
        <f t="shared" si="6"/>
        <v>6.7149760568132108E-8</v>
      </c>
      <c r="AW11" s="8">
        <f t="shared" si="6"/>
        <v>1.7316699168857883E-8</v>
      </c>
      <c r="AX11" s="8">
        <f t="shared" si="6"/>
        <v>4.4656610237726575E-9</v>
      </c>
      <c r="AY11" s="8">
        <f t="shared" si="6"/>
        <v>1.1516125637701417E-9</v>
      </c>
      <c r="AZ11" s="8">
        <f t="shared" si="6"/>
        <v>2.969798845392163E-10</v>
      </c>
      <c r="BA11" s="8">
        <f t="shared" si="6"/>
        <v>7.6585697772636447E-11</v>
      </c>
      <c r="BB11" s="8">
        <f t="shared" si="6"/>
        <v>1.9750055160695259E-11</v>
      </c>
      <c r="BC11" s="8">
        <f t="shared" si="6"/>
        <v>5.0931791460476343E-12</v>
      </c>
      <c r="BD11" s="8">
        <f t="shared" si="6"/>
        <v>1.3134380436068194E-12</v>
      </c>
    </row>
    <row r="12" spans="1:56" x14ac:dyDescent="0.25">
      <c r="K12" s="3"/>
    </row>
    <row r="13" spans="1:56" x14ac:dyDescent="0.25">
      <c r="A13" s="14" t="str">
        <f>"Scenario-"&amp;D13</f>
        <v>Scenario-80000</v>
      </c>
      <c r="B13" s="29">
        <v>3.6800396006748293E-3</v>
      </c>
      <c r="C13" s="29">
        <v>0.61269886187869682</v>
      </c>
      <c r="D13" s="31">
        <v>80000</v>
      </c>
      <c r="E13" s="1">
        <f>+$B13*$D13</f>
        <v>294.40316805398635</v>
      </c>
      <c r="F13" s="4">
        <f>+$B13+$C13</f>
        <v>0.61637890147937169</v>
      </c>
      <c r="G13" s="12">
        <f>1/$F13*LN($C13/$B13)</f>
        <v>8.2983860036852661</v>
      </c>
      <c r="H13" s="7">
        <f>+$D13*($B13+$C13)^2/(4*$C13)</f>
        <v>12401.620888407486</v>
      </c>
      <c r="I13" s="7">
        <f>+$D13*($C13-$B13)/(2*$C13)</f>
        <v>39759.748886140194</v>
      </c>
      <c r="J13" s="7">
        <f>(1/C13)*LN(F13/B13)</f>
        <v>8.3580020784816114</v>
      </c>
      <c r="K13" s="3" t="s">
        <v>5</v>
      </c>
      <c r="L13" s="6">
        <f t="shared" ref="L13:BD13" si="7">+($D13*$F13^2/$B13)*(EXP(-$F13*L$4)/($C13/$B13*EXP(-$F13*L$4)+1)^2)</f>
        <v>294.40316805398635</v>
      </c>
      <c r="M13" s="6">
        <f t="shared" si="7"/>
        <v>539.78923840450977</v>
      </c>
      <c r="N13" s="6">
        <f t="shared" si="7"/>
        <v>981.31373092104536</v>
      </c>
      <c r="O13" s="6">
        <f t="shared" si="7"/>
        <v>1756.6297139778555</v>
      </c>
      <c r="P13" s="6">
        <f t="shared" si="7"/>
        <v>3058.9701001867411</v>
      </c>
      <c r="Q13" s="6">
        <f t="shared" si="7"/>
        <v>5078.3014640919282</v>
      </c>
      <c r="R13" s="6">
        <f t="shared" si="7"/>
        <v>7792.5170023348246</v>
      </c>
      <c r="S13" s="6">
        <f t="shared" si="7"/>
        <v>10610.107299701234</v>
      </c>
      <c r="T13" s="43">
        <f t="shared" si="7"/>
        <v>12297.334581812209</v>
      </c>
      <c r="U13" s="6">
        <f t="shared" si="7"/>
        <v>11839.384222623417</v>
      </c>
      <c r="V13" s="6">
        <f t="shared" si="7"/>
        <v>9531.1312970312083</v>
      </c>
      <c r="W13" s="6">
        <f t="shared" si="7"/>
        <v>6635.4539136141311</v>
      </c>
      <c r="X13" s="6">
        <f t="shared" si="7"/>
        <v>4170.5659242646307</v>
      </c>
      <c r="Y13" s="6">
        <f t="shared" si="7"/>
        <v>2456.675380675214</v>
      </c>
      <c r="Z13" s="6">
        <f t="shared" si="7"/>
        <v>1392.5015783058384</v>
      </c>
      <c r="AA13" s="6">
        <f t="shared" si="7"/>
        <v>772.21014362554138</v>
      </c>
      <c r="AB13" s="6">
        <f t="shared" si="7"/>
        <v>423.04809429584463</v>
      </c>
      <c r="AC13" s="6">
        <f t="shared" si="7"/>
        <v>230.22069127733312</v>
      </c>
      <c r="AD13" s="6">
        <f t="shared" si="7"/>
        <v>124.83023821626185</v>
      </c>
      <c r="AE13" s="6">
        <f t="shared" si="7"/>
        <v>67.55206569725928</v>
      </c>
      <c r="AF13" s="6">
        <f t="shared" si="7"/>
        <v>36.516892041370042</v>
      </c>
      <c r="AG13" s="6">
        <f t="shared" si="7"/>
        <v>19.728692657097813</v>
      </c>
      <c r="AH13" s="6">
        <f t="shared" si="7"/>
        <v>10.655341377789037</v>
      </c>
      <c r="AI13" s="6">
        <f t="shared" si="7"/>
        <v>5.75391281699582</v>
      </c>
      <c r="AJ13" s="6">
        <f t="shared" si="7"/>
        <v>3.1068456873244781</v>
      </c>
      <c r="AK13" s="6">
        <f t="shared" si="7"/>
        <v>1.6774699874846415</v>
      </c>
      <c r="AL13" s="6">
        <f t="shared" si="7"/>
        <v>0.90568738299745466</v>
      </c>
      <c r="AM13" s="6">
        <f t="shared" si="7"/>
        <v>0.48898513691823214</v>
      </c>
      <c r="AN13" s="6">
        <f t="shared" si="7"/>
        <v>0.26400347436822236</v>
      </c>
      <c r="AO13" s="6">
        <f t="shared" si="7"/>
        <v>0.14253509632788625</v>
      </c>
      <c r="AP13" s="6">
        <f t="shared" si="7"/>
        <v>7.6954320224959447E-2</v>
      </c>
      <c r="AQ13" s="43">
        <f t="shared" si="7"/>
        <v>4.1547382711653487E-2</v>
      </c>
      <c r="AR13" s="6">
        <f t="shared" si="7"/>
        <v>2.2431279639320241E-2</v>
      </c>
      <c r="AS13" s="76">
        <f t="shared" si="7"/>
        <v>1.2110561363742642E-2</v>
      </c>
      <c r="AT13" s="6">
        <f t="shared" si="7"/>
        <v>6.538444120172804E-3</v>
      </c>
      <c r="AU13" s="6">
        <f t="shared" si="7"/>
        <v>3.5300797221246871E-3</v>
      </c>
      <c r="AV13" s="6">
        <f t="shared" si="7"/>
        <v>1.9058757588351965E-3</v>
      </c>
      <c r="AW13" s="6">
        <f t="shared" si="7"/>
        <v>1.0289745797834448E-3</v>
      </c>
      <c r="AX13" s="6">
        <f t="shared" si="7"/>
        <v>5.5553918649170182E-4</v>
      </c>
      <c r="AY13" s="6">
        <f t="shared" si="7"/>
        <v>2.9993334245670747E-4</v>
      </c>
      <c r="AZ13" s="6">
        <f t="shared" si="7"/>
        <v>1.6193278832194184E-4</v>
      </c>
      <c r="BA13" s="6">
        <f t="shared" si="7"/>
        <v>8.7426851752491034E-5</v>
      </c>
      <c r="BB13" s="6">
        <f t="shared" si="7"/>
        <v>4.7201400506930969E-5</v>
      </c>
      <c r="BC13" s="6">
        <f t="shared" si="7"/>
        <v>2.5483843504518461E-5</v>
      </c>
      <c r="BD13" s="6">
        <f t="shared" si="7"/>
        <v>1.3758623102842013E-5</v>
      </c>
    </row>
    <row r="14" spans="1:56" x14ac:dyDescent="0.25">
      <c r="A14" s="27" t="str">
        <f>+"Cum " &amp;A13</f>
        <v>Cum Scenario-80000</v>
      </c>
      <c r="B14" s="9"/>
      <c r="C14" s="9"/>
      <c r="D14" s="38" t="str">
        <f>"SSR"&amp;D13</f>
        <v>SSR80000</v>
      </c>
      <c r="E14" s="39" t="s">
        <v>92</v>
      </c>
      <c r="G14" s="8"/>
      <c r="H14" s="7"/>
      <c r="J14" s="7"/>
      <c r="K14" s="3" t="s">
        <v>4</v>
      </c>
      <c r="L14" s="7"/>
      <c r="M14" s="8">
        <f>+L14+(L13+M13)/2</f>
        <v>417.09620322924809</v>
      </c>
      <c r="N14" s="8">
        <f t="shared" ref="N14:BD14" si="8">+M14+(M13+N13)/2</f>
        <v>1177.6476878920257</v>
      </c>
      <c r="O14" s="8">
        <f t="shared" si="8"/>
        <v>2546.6194103414764</v>
      </c>
      <c r="P14" s="8">
        <f t="shared" si="8"/>
        <v>4954.4193174237753</v>
      </c>
      <c r="Q14" s="8">
        <f t="shared" si="8"/>
        <v>9023.0550995631093</v>
      </c>
      <c r="R14" s="8">
        <f t="shared" si="8"/>
        <v>15458.464332776486</v>
      </c>
      <c r="S14" s="8">
        <f t="shared" si="8"/>
        <v>24659.776483794514</v>
      </c>
      <c r="T14" s="8">
        <f t="shared" si="8"/>
        <v>36113.497424551235</v>
      </c>
      <c r="U14" s="8">
        <f t="shared" si="8"/>
        <v>48181.85682676905</v>
      </c>
      <c r="V14" s="8">
        <f t="shared" si="8"/>
        <v>58867.114586596363</v>
      </c>
      <c r="W14" s="8">
        <f t="shared" si="8"/>
        <v>66950.407191919032</v>
      </c>
      <c r="X14" s="8">
        <f t="shared" si="8"/>
        <v>72353.417110858412</v>
      </c>
      <c r="Y14" s="8">
        <f t="shared" si="8"/>
        <v>75667.037763328335</v>
      </c>
      <c r="Z14" s="8">
        <f t="shared" si="8"/>
        <v>77591.626242818864</v>
      </c>
      <c r="AA14" s="8">
        <f t="shared" si="8"/>
        <v>78673.982103784554</v>
      </c>
      <c r="AB14" s="8">
        <f t="shared" si="8"/>
        <v>79271.611222745254</v>
      </c>
      <c r="AC14" s="8">
        <f t="shared" si="8"/>
        <v>79598.245615531836</v>
      </c>
      <c r="AD14" s="8">
        <f t="shared" si="8"/>
        <v>79775.771080278631</v>
      </c>
      <c r="AE14" s="8">
        <f t="shared" si="8"/>
        <v>79871.962232235397</v>
      </c>
      <c r="AF14" s="8">
        <f t="shared" si="8"/>
        <v>79923.996711104715</v>
      </c>
      <c r="AG14" s="8">
        <f t="shared" si="8"/>
        <v>79952.119503453956</v>
      </c>
      <c r="AH14" s="8">
        <f t="shared" si="8"/>
        <v>79967.311520471398</v>
      </c>
      <c r="AI14" s="8">
        <f t="shared" si="8"/>
        <v>79975.516147568793</v>
      </c>
      <c r="AJ14" s="8">
        <f t="shared" si="8"/>
        <v>79979.946526820946</v>
      </c>
      <c r="AK14" s="8">
        <f t="shared" si="8"/>
        <v>79982.338684658345</v>
      </c>
      <c r="AL14" s="8">
        <f t="shared" si="8"/>
        <v>79983.630263343584</v>
      </c>
      <c r="AM14" s="8">
        <f t="shared" si="8"/>
        <v>79984.327599603537</v>
      </c>
      <c r="AN14" s="8">
        <f t="shared" si="8"/>
        <v>79984.704093909182</v>
      </c>
      <c r="AO14" s="8">
        <f t="shared" si="8"/>
        <v>79984.907363194536</v>
      </c>
      <c r="AP14" s="8">
        <f t="shared" si="8"/>
        <v>79985.017107902808</v>
      </c>
      <c r="AQ14" s="68">
        <f t="shared" si="8"/>
        <v>79985.076358754275</v>
      </c>
      <c r="AR14" s="8">
        <f t="shared" si="8"/>
        <v>79985.108348085458</v>
      </c>
      <c r="AS14" s="8">
        <f t="shared" si="8"/>
        <v>79985.125619005965</v>
      </c>
      <c r="AT14" s="8">
        <f t="shared" si="8"/>
        <v>79985.134943508703</v>
      </c>
      <c r="AU14" s="8">
        <f t="shared" si="8"/>
        <v>79985.139977770625</v>
      </c>
      <c r="AV14" s="8">
        <f t="shared" si="8"/>
        <v>79985.142695748364</v>
      </c>
      <c r="AW14" s="8">
        <f t="shared" si="8"/>
        <v>79985.144163173536</v>
      </c>
      <c r="AX14" s="8">
        <f t="shared" si="8"/>
        <v>79985.144955430413</v>
      </c>
      <c r="AY14" s="8">
        <f t="shared" si="8"/>
        <v>79985.145383166673</v>
      </c>
      <c r="AZ14" s="8">
        <f t="shared" si="8"/>
        <v>79985.145614099732</v>
      </c>
      <c r="BA14" s="8">
        <f t="shared" si="8"/>
        <v>79985.145738779553</v>
      </c>
      <c r="BB14" s="8">
        <f t="shared" si="8"/>
        <v>79985.145806093686</v>
      </c>
      <c r="BC14" s="8">
        <f t="shared" si="8"/>
        <v>79985.145842436308</v>
      </c>
      <c r="BD14" s="8">
        <f t="shared" si="8"/>
        <v>79985.145862057543</v>
      </c>
    </row>
    <row r="15" spans="1:56" ht="15" x14ac:dyDescent="0.25">
      <c r="A15" s="28">
        <f>SUM($M15:T15)</f>
        <v>5987687.3083448289</v>
      </c>
      <c r="B15" s="9" t="str">
        <f>"SSE"&amp;D13</f>
        <v>SSE80000</v>
      </c>
      <c r="C15" s="9"/>
      <c r="D15" s="7">
        <f>$E$7-A15</f>
        <v>158769806.19165516</v>
      </c>
      <c r="E15" s="40">
        <f>+D15/$E$7</f>
        <v>0.96365757222238368</v>
      </c>
      <c r="G15" s="8"/>
      <c r="H15" s="7"/>
      <c r="J15" s="7"/>
      <c r="K15" s="3" t="s">
        <v>88</v>
      </c>
      <c r="L15" s="7"/>
      <c r="M15" s="8">
        <f>+(M$5-M13)^2</f>
        <v>285999.5295132756</v>
      </c>
      <c r="N15" s="8">
        <f t="shared" ref="N15:BD15" si="9">+(N$5-N13)^2</f>
        <v>884189.91255865607</v>
      </c>
      <c r="O15" s="8">
        <f t="shared" si="9"/>
        <v>1482622.1203617943</v>
      </c>
      <c r="P15" s="8">
        <f t="shared" si="9"/>
        <v>381887.04472481081</v>
      </c>
      <c r="Q15" s="8">
        <f t="shared" si="9"/>
        <v>639517.74833351362</v>
      </c>
      <c r="R15" s="8">
        <f t="shared" si="9"/>
        <v>1417249.7677298619</v>
      </c>
      <c r="S15" s="8">
        <f t="shared" si="9"/>
        <v>850281.87216230191</v>
      </c>
      <c r="T15" s="8">
        <f t="shared" si="9"/>
        <v>45939.31296061445</v>
      </c>
      <c r="U15" s="8">
        <f t="shared" si="9"/>
        <v>140171018.7709043</v>
      </c>
      <c r="V15" s="8">
        <f t="shared" si="9"/>
        <v>90842463.801247805</v>
      </c>
      <c r="W15" s="8">
        <f t="shared" si="9"/>
        <v>44029248.63969709</v>
      </c>
      <c r="X15" s="8">
        <f t="shared" si="9"/>
        <v>17393620.128637291</v>
      </c>
      <c r="Y15" s="8">
        <f t="shared" si="9"/>
        <v>6035253.9260157077</v>
      </c>
      <c r="Z15" s="8">
        <f t="shared" si="9"/>
        <v>1939060.645584251</v>
      </c>
      <c r="AA15" s="8">
        <f t="shared" si="9"/>
        <v>596308.50591817929</v>
      </c>
      <c r="AB15" s="8">
        <f t="shared" si="9"/>
        <v>178969.69008734587</v>
      </c>
      <c r="AC15" s="8">
        <f t="shared" si="9"/>
        <v>53001.566692213128</v>
      </c>
      <c r="AD15" s="8">
        <f t="shared" si="9"/>
        <v>15582.588373128679</v>
      </c>
      <c r="AE15" s="8">
        <f t="shared" si="9"/>
        <v>4563.2815799668342</v>
      </c>
      <c r="AF15" s="8">
        <f t="shared" si="9"/>
        <v>1333.4834043610747</v>
      </c>
      <c r="AG15" s="8">
        <f t="shared" si="9"/>
        <v>389.22131395822515</v>
      </c>
      <c r="AH15" s="8">
        <f t="shared" si="9"/>
        <v>113.53629987722319</v>
      </c>
      <c r="AI15" s="8">
        <f t="shared" si="9"/>
        <v>33.107512705588775</v>
      </c>
      <c r="AJ15" s="8">
        <f t="shared" si="9"/>
        <v>9.6524901248467092</v>
      </c>
      <c r="AK15" s="8">
        <f t="shared" si="9"/>
        <v>2.8139055589117232</v>
      </c>
      <c r="AL15" s="8">
        <f t="shared" si="9"/>
        <v>0.82026963572077816</v>
      </c>
      <c r="AM15" s="8">
        <f t="shared" si="9"/>
        <v>0.23910646412694223</v>
      </c>
      <c r="AN15" s="8">
        <f t="shared" si="9"/>
        <v>6.9697834478492635E-2</v>
      </c>
      <c r="AO15" s="8">
        <f t="shared" si="9"/>
        <v>2.0316253685199809E-2</v>
      </c>
      <c r="AP15" s="8">
        <f t="shared" si="9"/>
        <v>5.9219674012856022E-3</v>
      </c>
      <c r="AQ15" s="68">
        <f t="shared" si="9"/>
        <v>1.7261850101886031E-3</v>
      </c>
      <c r="AR15" s="8">
        <f t="shared" si="9"/>
        <v>5.0316230625738277E-4</v>
      </c>
      <c r="AS15" s="8">
        <f t="shared" si="9"/>
        <v>1.4666569654497605E-4</v>
      </c>
      <c r="AT15" s="8">
        <f t="shared" si="9"/>
        <v>4.2751251512622311E-5</v>
      </c>
      <c r="AU15" s="8">
        <f t="shared" si="9"/>
        <v>1.2461462844555908E-5</v>
      </c>
      <c r="AV15" s="8">
        <f t="shared" si="9"/>
        <v>3.6323624081156363E-6</v>
      </c>
      <c r="AW15" s="8">
        <f t="shared" si="9"/>
        <v>1.0587886858405168E-6</v>
      </c>
      <c r="AX15" s="8">
        <f t="shared" si="9"/>
        <v>3.0862378772786186E-7</v>
      </c>
      <c r="AY15" s="8">
        <f t="shared" si="9"/>
        <v>8.996000991725256E-8</v>
      </c>
      <c r="AZ15" s="8">
        <f t="shared" si="9"/>
        <v>2.6222227933718826E-8</v>
      </c>
      <c r="BA15" s="8">
        <f t="shared" si="9"/>
        <v>7.6434544073520444E-9</v>
      </c>
      <c r="BB15" s="8">
        <f t="shared" si="9"/>
        <v>2.2279722098157032E-9</v>
      </c>
      <c r="BC15" s="8">
        <f t="shared" si="9"/>
        <v>6.4942627976278773E-10</v>
      </c>
      <c r="BD15" s="8">
        <f t="shared" si="9"/>
        <v>1.8929970968605798E-10</v>
      </c>
    </row>
    <row r="16" spans="1:56" x14ac:dyDescent="0.25">
      <c r="K16" s="3"/>
    </row>
    <row r="17" spans="1:56" x14ac:dyDescent="0.25">
      <c r="A17" s="14" t="str">
        <f>"Scenario-"&amp;D17</f>
        <v>Scenario-90000</v>
      </c>
      <c r="B17" s="29">
        <v>3.9369007418422206E-3</v>
      </c>
      <c r="C17" s="29">
        <v>0.56994080340172359</v>
      </c>
      <c r="D17" s="30">
        <v>90000</v>
      </c>
      <c r="E17" s="1">
        <f>+$B17*$D17</f>
        <v>354.32106676579986</v>
      </c>
      <c r="F17" s="4">
        <f>+$B17+$C17</f>
        <v>0.57387770414356587</v>
      </c>
      <c r="G17" s="12">
        <f>1/$F17*LN($C17/$B17)</f>
        <v>8.6693361073465542</v>
      </c>
      <c r="H17" s="7">
        <f>+$D17*($B17+$C17)^2/(4*$C17)</f>
        <v>13001.440483497972</v>
      </c>
      <c r="I17" s="7">
        <f>+$D17*($C17-$B17)/(2*$C17)</f>
        <v>44689.159764793978</v>
      </c>
      <c r="J17" s="7">
        <f>(1/C17)*LN(F17/B17)</f>
        <v>8.7412981925125894</v>
      </c>
      <c r="K17" s="3" t="s">
        <v>5</v>
      </c>
      <c r="L17" s="6">
        <f t="shared" ref="L17:BD17" si="10">+($D17*$F17^2/$B17)*(EXP(-$F17*L$4)/($C17/$B17*EXP(-$F17*L$4)+1)^2)</f>
        <v>354.32106676579991</v>
      </c>
      <c r="M17" s="6">
        <f t="shared" si="10"/>
        <v>622.33230336018141</v>
      </c>
      <c r="N17" s="6">
        <f t="shared" si="10"/>
        <v>1084.2681526341937</v>
      </c>
      <c r="O17" s="6">
        <f t="shared" si="10"/>
        <v>1862.7007497157872</v>
      </c>
      <c r="P17" s="6">
        <f t="shared" si="10"/>
        <v>3123.7964525007037</v>
      </c>
      <c r="Q17" s="6">
        <f t="shared" si="10"/>
        <v>5031.9960556326341</v>
      </c>
      <c r="R17" s="6">
        <f t="shared" si="10"/>
        <v>7599.8894601191769</v>
      </c>
      <c r="S17" s="6">
        <f t="shared" si="10"/>
        <v>10421.732976638288</v>
      </c>
      <c r="T17" s="6">
        <f t="shared" si="10"/>
        <v>12533.414527800349</v>
      </c>
      <c r="U17" s="43">
        <f t="shared" si="10"/>
        <v>12885.096810887952</v>
      </c>
      <c r="V17" s="6">
        <f t="shared" si="10"/>
        <v>11276.091000646011</v>
      </c>
      <c r="W17" s="6">
        <f t="shared" si="10"/>
        <v>8564.7559465212744</v>
      </c>
      <c r="X17" s="6">
        <f t="shared" si="10"/>
        <v>5836.5358770091207</v>
      </c>
      <c r="Y17" s="6">
        <f t="shared" si="10"/>
        <v>3691.5771009478281</v>
      </c>
      <c r="Z17" s="6">
        <f t="shared" si="10"/>
        <v>2226.6223399349178</v>
      </c>
      <c r="AA17" s="6">
        <f t="shared" si="10"/>
        <v>1304.9208078973377</v>
      </c>
      <c r="AB17" s="6">
        <f t="shared" si="10"/>
        <v>751.92760403230557</v>
      </c>
      <c r="AC17" s="6">
        <f t="shared" si="10"/>
        <v>429.06938967098426</v>
      </c>
      <c r="AD17" s="6">
        <f t="shared" si="10"/>
        <v>243.47638060052878</v>
      </c>
      <c r="AE17" s="6">
        <f t="shared" si="10"/>
        <v>137.72438139319303</v>
      </c>
      <c r="AF17" s="6">
        <f t="shared" si="10"/>
        <v>77.765434008476973</v>
      </c>
      <c r="AG17" s="6">
        <f t="shared" si="10"/>
        <v>43.865477771324066</v>
      </c>
      <c r="AH17" s="6">
        <f t="shared" si="10"/>
        <v>24.729263741796387</v>
      </c>
      <c r="AI17" s="6">
        <f t="shared" si="10"/>
        <v>13.936692655124295</v>
      </c>
      <c r="AJ17" s="6">
        <f t="shared" si="10"/>
        <v>7.8528893251138392</v>
      </c>
      <c r="AK17" s="6">
        <f t="shared" si="10"/>
        <v>4.4244046353266988</v>
      </c>
      <c r="AL17" s="6">
        <f t="shared" si="10"/>
        <v>2.4926149141751437</v>
      </c>
      <c r="AM17" s="6">
        <f t="shared" si="10"/>
        <v>1.4042403525918121</v>
      </c>
      <c r="AN17" s="6">
        <f t="shared" si="10"/>
        <v>0.79107884396147155</v>
      </c>
      <c r="AO17" s="6">
        <f t="shared" si="10"/>
        <v>0.44564970102621826</v>
      </c>
      <c r="AP17" s="6">
        <f t="shared" si="10"/>
        <v>0.25105273066083633</v>
      </c>
      <c r="AQ17" s="67">
        <f t="shared" si="10"/>
        <v>0.14142782427583628</v>
      </c>
      <c r="AR17" s="6">
        <f t="shared" si="10"/>
        <v>7.9671679350854716E-2</v>
      </c>
      <c r="AS17" s="43">
        <f t="shared" si="10"/>
        <v>4.4882044535554805E-2</v>
      </c>
      <c r="AT17" s="6">
        <f t="shared" si="10"/>
        <v>2.5283723918629611E-2</v>
      </c>
      <c r="AU17" s="76">
        <f t="shared" si="10"/>
        <v>1.424325677267798E-2</v>
      </c>
      <c r="AV17" s="6">
        <f t="shared" si="10"/>
        <v>8.0237518228282022E-3</v>
      </c>
      <c r="AW17" s="6">
        <f t="shared" si="10"/>
        <v>4.5200748408682255E-3</v>
      </c>
      <c r="AX17" s="6">
        <f t="shared" si="10"/>
        <v>2.5463244397492314E-3</v>
      </c>
      <c r="AY17" s="6">
        <f t="shared" si="10"/>
        <v>1.4344381820710285E-3</v>
      </c>
      <c r="AZ17" s="6">
        <f t="shared" si="10"/>
        <v>8.0807175536774648E-4</v>
      </c>
      <c r="BA17" s="6">
        <f t="shared" si="10"/>
        <v>4.5521651829706563E-4</v>
      </c>
      <c r="BB17" s="6">
        <f t="shared" si="10"/>
        <v>2.5644019349285583E-4</v>
      </c>
      <c r="BC17" s="6">
        <f t="shared" si="10"/>
        <v>1.4446218442412654E-4</v>
      </c>
      <c r="BD17" s="6">
        <f t="shared" si="10"/>
        <v>8.1380856897256897E-5</v>
      </c>
    </row>
    <row r="18" spans="1:56" x14ac:dyDescent="0.25">
      <c r="A18" s="27" t="str">
        <f>+"Cum " &amp;A17</f>
        <v>Cum Scenario-90000</v>
      </c>
      <c r="B18" s="9"/>
      <c r="D18" s="38" t="str">
        <f>"SSR"&amp;D17</f>
        <v>SSR90000</v>
      </c>
      <c r="E18" s="39" t="s">
        <v>92</v>
      </c>
      <c r="G18" s="8"/>
      <c r="H18" s="7"/>
      <c r="J18" s="7"/>
      <c r="K18" s="3" t="s">
        <v>4</v>
      </c>
      <c r="L18" s="7"/>
      <c r="M18" s="8">
        <f>+L18+(L17+M17)/2</f>
        <v>488.32668506299069</v>
      </c>
      <c r="N18" s="8">
        <f t="shared" ref="N18:BD18" si="11">+M18+(M17+N17)/2</f>
        <v>1341.6269130601781</v>
      </c>
      <c r="O18" s="8">
        <f t="shared" si="11"/>
        <v>2815.1113642351684</v>
      </c>
      <c r="P18" s="8">
        <f t="shared" si="11"/>
        <v>5308.3599653434139</v>
      </c>
      <c r="Q18" s="8">
        <f t="shared" si="11"/>
        <v>9386.2562194100828</v>
      </c>
      <c r="R18" s="8">
        <f t="shared" si="11"/>
        <v>15702.198977285989</v>
      </c>
      <c r="S18" s="8">
        <f t="shared" si="11"/>
        <v>24713.01019566472</v>
      </c>
      <c r="T18" s="8">
        <f t="shared" si="11"/>
        <v>36190.583947884035</v>
      </c>
      <c r="U18" s="8">
        <f t="shared" si="11"/>
        <v>48899.839617228186</v>
      </c>
      <c r="V18" s="8">
        <f t="shared" si="11"/>
        <v>60980.433522995168</v>
      </c>
      <c r="W18" s="8">
        <f t="shared" si="11"/>
        <v>70900.856996578805</v>
      </c>
      <c r="X18" s="8">
        <f t="shared" si="11"/>
        <v>78101.502908344002</v>
      </c>
      <c r="Y18" s="8">
        <f t="shared" si="11"/>
        <v>82865.559397322475</v>
      </c>
      <c r="Z18" s="8">
        <f t="shared" si="11"/>
        <v>85824.659117763847</v>
      </c>
      <c r="AA18" s="8">
        <f t="shared" si="11"/>
        <v>87590.430691679969</v>
      </c>
      <c r="AB18" s="8">
        <f t="shared" si="11"/>
        <v>88618.854897644793</v>
      </c>
      <c r="AC18" s="8">
        <f t="shared" si="11"/>
        <v>89209.353394496444</v>
      </c>
      <c r="AD18" s="8">
        <f t="shared" si="11"/>
        <v>89545.626279632197</v>
      </c>
      <c r="AE18" s="8">
        <f t="shared" si="11"/>
        <v>89736.226660629065</v>
      </c>
      <c r="AF18" s="8">
        <f t="shared" si="11"/>
        <v>89843.9715683299</v>
      </c>
      <c r="AG18" s="8">
        <f t="shared" si="11"/>
        <v>89904.787024219797</v>
      </c>
      <c r="AH18" s="8">
        <f t="shared" si="11"/>
        <v>89939.084394976351</v>
      </c>
      <c r="AI18" s="8">
        <f t="shared" si="11"/>
        <v>89958.417373174816</v>
      </c>
      <c r="AJ18" s="8">
        <f t="shared" si="11"/>
        <v>89969.312164164934</v>
      </c>
      <c r="AK18" s="8">
        <f t="shared" si="11"/>
        <v>89975.450811145158</v>
      </c>
      <c r="AL18" s="8">
        <f t="shared" si="11"/>
        <v>89978.909320919905</v>
      </c>
      <c r="AM18" s="8">
        <f t="shared" si="11"/>
        <v>89980.857748553288</v>
      </c>
      <c r="AN18" s="8">
        <f t="shared" si="11"/>
        <v>89981.955408151567</v>
      </c>
      <c r="AO18" s="8">
        <f t="shared" si="11"/>
        <v>89982.573772424061</v>
      </c>
      <c r="AP18" s="8">
        <f t="shared" si="11"/>
        <v>89982.922123639903</v>
      </c>
      <c r="AQ18" s="68">
        <f t="shared" si="11"/>
        <v>89983.118363917369</v>
      </c>
      <c r="AR18" s="8">
        <f t="shared" si="11"/>
        <v>89983.228913669183</v>
      </c>
      <c r="AS18" s="8">
        <f t="shared" si="11"/>
        <v>89983.291190531119</v>
      </c>
      <c r="AT18" s="8">
        <f t="shared" si="11"/>
        <v>89983.32627341534</v>
      </c>
      <c r="AU18" s="8">
        <f t="shared" si="11"/>
        <v>89983.346036905685</v>
      </c>
      <c r="AV18" s="8">
        <f t="shared" si="11"/>
        <v>89983.357170409989</v>
      </c>
      <c r="AW18" s="8">
        <f t="shared" si="11"/>
        <v>89983.363442323316</v>
      </c>
      <c r="AX18" s="8">
        <f t="shared" si="11"/>
        <v>89983.366975522949</v>
      </c>
      <c r="AY18" s="8">
        <f t="shared" si="11"/>
        <v>89983.368965904257</v>
      </c>
      <c r="AZ18" s="8">
        <f t="shared" si="11"/>
        <v>89983.37008715923</v>
      </c>
      <c r="BA18" s="8">
        <f t="shared" si="11"/>
        <v>89983.370718803373</v>
      </c>
      <c r="BB18" s="8">
        <f t="shared" si="11"/>
        <v>89983.371074631723</v>
      </c>
      <c r="BC18" s="8">
        <f t="shared" si="11"/>
        <v>89983.371275082915</v>
      </c>
      <c r="BD18" s="8">
        <f t="shared" si="11"/>
        <v>89983.371388004438</v>
      </c>
    </row>
    <row r="19" spans="1:56" ht="15" x14ac:dyDescent="0.25">
      <c r="A19" s="28">
        <f>SUM($M19:T19)</f>
        <v>7057857.0486930897</v>
      </c>
      <c r="B19" s="9" t="str">
        <f>"SSE"&amp;D17</f>
        <v>SSE90000</v>
      </c>
      <c r="D19" s="7">
        <f>$E$7-A19</f>
        <v>157699636.45130691</v>
      </c>
      <c r="E19" s="40">
        <f>+D19/$E$7</f>
        <v>0.95716214844763292</v>
      </c>
      <c r="G19" s="8"/>
      <c r="H19" s="7"/>
      <c r="J19" s="7"/>
      <c r="K19" s="3" t="s">
        <v>88</v>
      </c>
      <c r="L19" s="7"/>
      <c r="M19" s="8">
        <f>+(M$5-M17)^2</f>
        <v>381099.17277198704</v>
      </c>
      <c r="N19" s="8">
        <f t="shared" ref="N19:BD19" si="12">+(N$5-N17)^2</f>
        <v>1088408.4383007633</v>
      </c>
      <c r="O19" s="8">
        <f t="shared" si="12"/>
        <v>1752183.674798137</v>
      </c>
      <c r="P19" s="8">
        <f t="shared" si="12"/>
        <v>466210.99554754572</v>
      </c>
      <c r="Q19" s="8">
        <f t="shared" si="12"/>
        <v>715722.67388514115</v>
      </c>
      <c r="R19" s="8">
        <f t="shared" si="12"/>
        <v>1912994.7655294221</v>
      </c>
      <c r="S19" s="8">
        <f t="shared" si="12"/>
        <v>538364.08100648271</v>
      </c>
      <c r="T19" s="8">
        <f t="shared" si="12"/>
        <v>202873.24685361126</v>
      </c>
      <c r="U19" s="8">
        <f t="shared" si="12"/>
        <v>166025719.82595485</v>
      </c>
      <c r="V19" s="8">
        <f t="shared" si="12"/>
        <v>127150228.25484996</v>
      </c>
      <c r="W19" s="8">
        <f t="shared" si="12"/>
        <v>73355044.423471525</v>
      </c>
      <c r="X19" s="8">
        <f t="shared" si="12"/>
        <v>34065151.043614626</v>
      </c>
      <c r="Y19" s="8">
        <f t="shared" si="12"/>
        <v>13627741.49224237</v>
      </c>
      <c r="Z19" s="8">
        <f t="shared" si="12"/>
        <v>4957847.0446972484</v>
      </c>
      <c r="AA19" s="8">
        <f t="shared" si="12"/>
        <v>1702818.3148834405</v>
      </c>
      <c r="AB19" s="8">
        <f t="shared" si="12"/>
        <v>565395.12170576374</v>
      </c>
      <c r="AC19" s="8">
        <f t="shared" si="12"/>
        <v>184100.54115263093</v>
      </c>
      <c r="AD19" s="8">
        <f t="shared" si="12"/>
        <v>59280.74791033355</v>
      </c>
      <c r="AE19" s="8">
        <f t="shared" si="12"/>
        <v>18968.005230137693</v>
      </c>
      <c r="AF19" s="8">
        <f t="shared" si="12"/>
        <v>6047.4627265267873</v>
      </c>
      <c r="AG19" s="8">
        <f t="shared" si="12"/>
        <v>1924.1801401065259</v>
      </c>
      <c r="AH19" s="8">
        <f t="shared" si="12"/>
        <v>611.5364852113255</v>
      </c>
      <c r="AI19" s="8">
        <f t="shared" si="12"/>
        <v>194.23140216339547</v>
      </c>
      <c r="AJ19" s="8">
        <f t="shared" si="12"/>
        <v>61.667870752486891</v>
      </c>
      <c r="AK19" s="8">
        <f t="shared" si="12"/>
        <v>19.575356377100377</v>
      </c>
      <c r="AL19" s="8">
        <f t="shared" si="12"/>
        <v>6.2131291103683592</v>
      </c>
      <c r="AM19" s="8">
        <f t="shared" si="12"/>
        <v>1.9718909678471768</v>
      </c>
      <c r="AN19" s="8">
        <f t="shared" si="12"/>
        <v>0.62580573736341827</v>
      </c>
      <c r="AO19" s="8">
        <f t="shared" si="12"/>
        <v>0.19860365602475771</v>
      </c>
      <c r="AP19" s="8">
        <f t="shared" si="12"/>
        <v>6.3027473572262432E-2</v>
      </c>
      <c r="AQ19" s="68">
        <f t="shared" si="12"/>
        <v>2.0001829479396827E-2</v>
      </c>
      <c r="AR19" s="8">
        <f t="shared" si="12"/>
        <v>6.3475764905854097E-3</v>
      </c>
      <c r="AS19" s="8">
        <f t="shared" si="12"/>
        <v>2.014397921691525E-3</v>
      </c>
      <c r="AT19" s="8">
        <f t="shared" si="12"/>
        <v>6.3926669519348306E-4</v>
      </c>
      <c r="AU19" s="8">
        <f t="shared" si="12"/>
        <v>2.0287036349243715E-4</v>
      </c>
      <c r="AV19" s="8">
        <f t="shared" si="12"/>
        <v>6.4380593314338893E-5</v>
      </c>
      <c r="AW19" s="8">
        <f t="shared" si="12"/>
        <v>2.0431076567049916E-5</v>
      </c>
      <c r="AX19" s="8">
        <f t="shared" si="12"/>
        <v>6.4837681524642369E-6</v>
      </c>
      <c r="AY19" s="8">
        <f t="shared" si="12"/>
        <v>2.0576128981832369E-6</v>
      </c>
      <c r="AZ19" s="8">
        <f t="shared" si="12"/>
        <v>6.5297996182311113E-7</v>
      </c>
      <c r="BA19" s="8">
        <f t="shared" si="12"/>
        <v>2.0722207853050268E-7</v>
      </c>
      <c r="BB19" s="8">
        <f t="shared" si="12"/>
        <v>6.5761572838653342E-8</v>
      </c>
      <c r="BC19" s="8">
        <f t="shared" si="12"/>
        <v>2.0869322728590348E-8</v>
      </c>
      <c r="BD19" s="8">
        <f t="shared" si="12"/>
        <v>6.6228438693318055E-9</v>
      </c>
    </row>
    <row r="20" spans="1:56" x14ac:dyDescent="0.25">
      <c r="K20" s="3"/>
      <c r="AU20" s="6"/>
    </row>
    <row r="21" spans="1:56" ht="13.8" x14ac:dyDescent="0.25">
      <c r="A21" s="14" t="str">
        <f>"Scenario-"&amp;D21</f>
        <v>Scenario-100000</v>
      </c>
      <c r="B21" s="35">
        <v>4.0242161217354773E-3</v>
      </c>
      <c r="C21" s="35">
        <v>0.5390525803446895</v>
      </c>
      <c r="D21" s="32">
        <v>100000</v>
      </c>
      <c r="E21" s="1">
        <f>+$B21*$D21</f>
        <v>402.42161217354771</v>
      </c>
      <c r="F21" s="4">
        <f>+$B21+$C21</f>
        <v>0.54307679646642493</v>
      </c>
      <c r="G21" s="12">
        <f>1/$F21*LN($C21/$B21)</f>
        <v>9.0180302493808817</v>
      </c>
      <c r="H21" s="7">
        <f>+$D21*($B21+$C21)^2/(4*$C21)</f>
        <v>13678.27636923862</v>
      </c>
      <c r="I21" s="7">
        <f>+$D21*($C21-$B21)/(2*$C21)</f>
        <v>49626.732505467073</v>
      </c>
      <c r="J21" s="7">
        <f>(1/C21)*LN(F21/B21)</f>
        <v>9.0991505823307577</v>
      </c>
      <c r="K21" s="3" t="s">
        <v>5</v>
      </c>
      <c r="L21" s="6">
        <f t="shared" ref="L21:BD21" si="13">+($D21*$F21^2/$B21)*(EXP(-$F21*L$4)/($C21/$B21*EXP(-$F21*L$4)+1)^2)</f>
        <v>402.42161217354777</v>
      </c>
      <c r="M21" s="6">
        <f t="shared" si="13"/>
        <v>685.34060857434883</v>
      </c>
      <c r="N21" s="6">
        <f t="shared" si="13"/>
        <v>1158.3754115508987</v>
      </c>
      <c r="O21" s="6">
        <f t="shared" si="13"/>
        <v>1933.0878699356431</v>
      </c>
      <c r="P21" s="6">
        <f t="shared" si="13"/>
        <v>3158.1109052862062</v>
      </c>
      <c r="Q21" s="6">
        <f t="shared" si="13"/>
        <v>4984.0232765058254</v>
      </c>
      <c r="R21" s="6">
        <f t="shared" si="13"/>
        <v>7449.7362037183366</v>
      </c>
      <c r="S21" s="6">
        <f t="shared" si="13"/>
        <v>10272.382096150484</v>
      </c>
      <c r="T21" s="6">
        <f t="shared" si="13"/>
        <v>12684.069460656214</v>
      </c>
      <c r="U21" s="43">
        <f t="shared" si="13"/>
        <v>13677.948507750842</v>
      </c>
      <c r="V21" s="6">
        <f t="shared" si="13"/>
        <v>12750.079988674139</v>
      </c>
      <c r="W21" s="6">
        <f t="shared" si="13"/>
        <v>10372.508742846456</v>
      </c>
      <c r="X21" s="6">
        <f t="shared" si="13"/>
        <v>7548.4426601209416</v>
      </c>
      <c r="Y21" s="6">
        <f t="shared" si="13"/>
        <v>5062.272977173001</v>
      </c>
      <c r="Z21" s="6">
        <f t="shared" si="13"/>
        <v>3212.7473602740242</v>
      </c>
      <c r="AA21" s="6">
        <f t="shared" si="13"/>
        <v>1968.4612116335848</v>
      </c>
      <c r="AB21" s="6">
        <f t="shared" si="13"/>
        <v>1180.2737257269525</v>
      </c>
      <c r="AC21" s="6">
        <f t="shared" si="13"/>
        <v>698.5437581690145</v>
      </c>
      <c r="AD21" s="6">
        <f t="shared" si="13"/>
        <v>410.25990608688079</v>
      </c>
      <c r="AE21" s="6">
        <f t="shared" si="13"/>
        <v>239.86019743419362</v>
      </c>
      <c r="AF21" s="6">
        <f t="shared" si="13"/>
        <v>139.86437933641071</v>
      </c>
      <c r="AG21" s="6">
        <f t="shared" si="13"/>
        <v>81.430142887042592</v>
      </c>
      <c r="AH21" s="6">
        <f t="shared" si="13"/>
        <v>47.36664533035357</v>
      </c>
      <c r="AI21" s="6">
        <f t="shared" si="13"/>
        <v>27.538025996262583</v>
      </c>
      <c r="AJ21" s="6">
        <f t="shared" si="13"/>
        <v>16.005190812197835</v>
      </c>
      <c r="AK21" s="6">
        <f t="shared" si="13"/>
        <v>9.3006245135942169</v>
      </c>
      <c r="AL21" s="6">
        <f t="shared" si="13"/>
        <v>5.4040423009207688</v>
      </c>
      <c r="AM21" s="6">
        <f t="shared" si="13"/>
        <v>3.1397815869178758</v>
      </c>
      <c r="AN21" s="6">
        <f t="shared" si="13"/>
        <v>1.8241689994886763</v>
      </c>
      <c r="AO21" s="6">
        <f t="shared" si="13"/>
        <v>1.0597952059145275</v>
      </c>
      <c r="AP21" s="6">
        <f t="shared" si="13"/>
        <v>0.6157065093331866</v>
      </c>
      <c r="AQ21" s="67">
        <f t="shared" si="13"/>
        <v>0.3577030021067017</v>
      </c>
      <c r="AR21" s="6">
        <f t="shared" si="13"/>
        <v>0.20781156297195916</v>
      </c>
      <c r="AS21" s="6">
        <f t="shared" si="13"/>
        <v>0.12073017641697797</v>
      </c>
      <c r="AT21" s="6">
        <f t="shared" si="13"/>
        <v>7.0139292763825786E-2</v>
      </c>
      <c r="AU21" s="43">
        <f t="shared" si="13"/>
        <v>4.0748027734737312E-2</v>
      </c>
      <c r="AV21" s="6">
        <f t="shared" si="13"/>
        <v>2.3672907885340298E-2</v>
      </c>
      <c r="AW21" s="76">
        <f t="shared" si="13"/>
        <v>1.375297044607089E-2</v>
      </c>
      <c r="AX21" s="6">
        <f t="shared" si="13"/>
        <v>7.9899000268934192E-3</v>
      </c>
      <c r="AY21" s="6">
        <f t="shared" si="13"/>
        <v>4.641796988844908E-3</v>
      </c>
      <c r="AZ21" s="6">
        <f t="shared" si="13"/>
        <v>2.6966893337980924E-3</v>
      </c>
      <c r="BA21" s="6">
        <f t="shared" si="13"/>
        <v>1.5666633340116365E-3</v>
      </c>
      <c r="BB21" s="6">
        <f t="shared" si="13"/>
        <v>9.1016563491002332E-4</v>
      </c>
      <c r="BC21" s="6">
        <f t="shared" si="13"/>
        <v>5.2876802351622867E-4</v>
      </c>
      <c r="BD21" s="6">
        <f t="shared" si="13"/>
        <v>3.0719202124946629E-4</v>
      </c>
    </row>
    <row r="22" spans="1:56" x14ac:dyDescent="0.25">
      <c r="A22" s="27" t="str">
        <f>+"Cum " &amp;A21</f>
        <v>Cum Scenario-100000</v>
      </c>
      <c r="C22" s="9"/>
      <c r="D22" s="38" t="str">
        <f>"SSR"&amp;D21</f>
        <v>SSR100000</v>
      </c>
      <c r="E22" s="39" t="s">
        <v>92</v>
      </c>
      <c r="G22" s="5"/>
      <c r="K22" s="3" t="s">
        <v>4</v>
      </c>
      <c r="L22" s="7"/>
      <c r="M22" s="8">
        <f>+L22+(L21+M21)/2</f>
        <v>543.88111037394833</v>
      </c>
      <c r="N22" s="8">
        <f t="shared" ref="N22:BD22" si="14">+M22+(M21+N21)/2</f>
        <v>1465.7391204365722</v>
      </c>
      <c r="O22" s="8">
        <f t="shared" si="14"/>
        <v>3011.4707611798431</v>
      </c>
      <c r="P22" s="8">
        <f t="shared" si="14"/>
        <v>5557.0701487907681</v>
      </c>
      <c r="Q22" s="8">
        <f t="shared" si="14"/>
        <v>9628.1372396867846</v>
      </c>
      <c r="R22" s="8">
        <f t="shared" si="14"/>
        <v>15845.016979798866</v>
      </c>
      <c r="S22" s="8">
        <f t="shared" si="14"/>
        <v>24706.076129733276</v>
      </c>
      <c r="T22" s="8">
        <f t="shared" si="14"/>
        <v>36184.301908136622</v>
      </c>
      <c r="U22" s="8">
        <f t="shared" si="14"/>
        <v>49365.310892340145</v>
      </c>
      <c r="V22" s="8">
        <f t="shared" si="14"/>
        <v>62579.325140552639</v>
      </c>
      <c r="W22" s="8">
        <f t="shared" si="14"/>
        <v>74140.619506312942</v>
      </c>
      <c r="X22" s="8">
        <f t="shared" si="14"/>
        <v>83101.095207796636</v>
      </c>
      <c r="Y22" s="8">
        <f t="shared" si="14"/>
        <v>89406.453026443603</v>
      </c>
      <c r="Z22" s="8">
        <f t="shared" si="14"/>
        <v>93543.963195167118</v>
      </c>
      <c r="AA22" s="8">
        <f t="shared" si="14"/>
        <v>96134.567481120917</v>
      </c>
      <c r="AB22" s="8">
        <f t="shared" si="14"/>
        <v>97708.934949801187</v>
      </c>
      <c r="AC22" s="8">
        <f t="shared" si="14"/>
        <v>98648.343691749164</v>
      </c>
      <c r="AD22" s="8">
        <f t="shared" si="14"/>
        <v>99202.745523877107</v>
      </c>
      <c r="AE22" s="8">
        <f t="shared" si="14"/>
        <v>99527.805575637642</v>
      </c>
      <c r="AF22" s="8">
        <f t="shared" si="14"/>
        <v>99717.667864022937</v>
      </c>
      <c r="AG22" s="8">
        <f t="shared" si="14"/>
        <v>99828.315125134657</v>
      </c>
      <c r="AH22" s="8">
        <f t="shared" si="14"/>
        <v>99892.713519243349</v>
      </c>
      <c r="AI22" s="8">
        <f t="shared" si="14"/>
        <v>99930.165854906663</v>
      </c>
      <c r="AJ22" s="8">
        <f t="shared" si="14"/>
        <v>99951.937463310896</v>
      </c>
      <c r="AK22" s="8">
        <f t="shared" si="14"/>
        <v>99964.59037097379</v>
      </c>
      <c r="AL22" s="8">
        <f t="shared" si="14"/>
        <v>99971.942704381043</v>
      </c>
      <c r="AM22" s="8">
        <f t="shared" si="14"/>
        <v>99976.214616324956</v>
      </c>
      <c r="AN22" s="8">
        <f t="shared" si="14"/>
        <v>99978.696591618165</v>
      </c>
      <c r="AO22" s="8">
        <f t="shared" si="14"/>
        <v>99980.138573720862</v>
      </c>
      <c r="AP22" s="8">
        <f t="shared" si="14"/>
        <v>99980.976324578485</v>
      </c>
      <c r="AQ22" s="68">
        <f t="shared" si="14"/>
        <v>99981.463029334205</v>
      </c>
      <c r="AR22" s="8">
        <f t="shared" si="14"/>
        <v>99981.745786616739</v>
      </c>
      <c r="AS22" s="8">
        <f t="shared" si="14"/>
        <v>99981.910057486428</v>
      </c>
      <c r="AT22" s="8">
        <f t="shared" si="14"/>
        <v>99982.005492221011</v>
      </c>
      <c r="AU22" s="8">
        <f t="shared" si="14"/>
        <v>99982.060935881265</v>
      </c>
      <c r="AV22" s="8">
        <f t="shared" si="14"/>
        <v>99982.093146349071</v>
      </c>
      <c r="AW22" s="8">
        <f t="shared" si="14"/>
        <v>99982.111859288241</v>
      </c>
      <c r="AX22" s="8">
        <f t="shared" si="14"/>
        <v>99982.12273072348</v>
      </c>
      <c r="AY22" s="8">
        <f t="shared" si="14"/>
        <v>99982.129046571994</v>
      </c>
      <c r="AZ22" s="8">
        <f t="shared" si="14"/>
        <v>99982.132715815154</v>
      </c>
      <c r="BA22" s="8">
        <f t="shared" si="14"/>
        <v>99982.134847491485</v>
      </c>
      <c r="BB22" s="8">
        <f t="shared" si="14"/>
        <v>99982.136085905964</v>
      </c>
      <c r="BC22" s="8">
        <f t="shared" si="14"/>
        <v>99982.136805372793</v>
      </c>
      <c r="BD22" s="8">
        <f t="shared" si="14"/>
        <v>99982.137223352809</v>
      </c>
    </row>
    <row r="23" spans="1:56" ht="15" x14ac:dyDescent="0.25">
      <c r="A23" s="26">
        <f>SUM($M23:T23)</f>
        <v>8021999.3755681794</v>
      </c>
      <c r="B23" s="9" t="str">
        <f>"SSE"&amp;D21</f>
        <v>SSE100000</v>
      </c>
      <c r="C23" s="9"/>
      <c r="D23" s="7">
        <f>$E$7-A23</f>
        <v>156735494.12443182</v>
      </c>
      <c r="E23" s="40">
        <f>+D23/$E$7</f>
        <v>0.95131026088614179</v>
      </c>
      <c r="G23" s="8"/>
      <c r="H23" s="7"/>
      <c r="J23" s="7"/>
      <c r="K23" s="3" t="s">
        <v>88</v>
      </c>
      <c r="L23" s="7"/>
      <c r="M23" s="8">
        <f t="shared" ref="M23:BD23" si="15">+(M$5-M21)^2</f>
        <v>462863.34367531532</v>
      </c>
      <c r="N23" s="8">
        <f t="shared" si="15"/>
        <v>1248527.8103385402</v>
      </c>
      <c r="O23" s="8">
        <f t="shared" si="15"/>
        <v>1943480.9891016986</v>
      </c>
      <c r="P23" s="8">
        <f t="shared" si="15"/>
        <v>514248.05048040213</v>
      </c>
      <c r="Q23" s="8">
        <f t="shared" si="15"/>
        <v>799194.38214937993</v>
      </c>
      <c r="R23" s="8">
        <f t="shared" si="15"/>
        <v>2350897.8689880581</v>
      </c>
      <c r="S23" s="8">
        <f t="shared" si="15"/>
        <v>341502.43430123397</v>
      </c>
      <c r="T23" s="8">
        <f t="shared" si="15"/>
        <v>361284.49653355172</v>
      </c>
      <c r="U23" s="8">
        <f t="shared" si="15"/>
        <v>187086275.38068348</v>
      </c>
      <c r="V23" s="8">
        <f t="shared" si="15"/>
        <v>162564539.71758872</v>
      </c>
      <c r="W23" s="8">
        <f t="shared" si="15"/>
        <v>107588937.62042616</v>
      </c>
      <c r="X23" s="8">
        <f t="shared" si="15"/>
        <v>56978986.593133718</v>
      </c>
      <c r="Y23" s="8">
        <f t="shared" si="15"/>
        <v>25626607.695416</v>
      </c>
      <c r="Z23" s="8">
        <f t="shared" si="15"/>
        <v>10321745.600947712</v>
      </c>
      <c r="AA23" s="8">
        <f t="shared" si="15"/>
        <v>3874839.5417059604</v>
      </c>
      <c r="AB23" s="8">
        <f t="shared" si="15"/>
        <v>1393046.0676413816</v>
      </c>
      <c r="AC23" s="8">
        <f t="shared" si="15"/>
        <v>487963.38207689062</v>
      </c>
      <c r="AD23" s="8">
        <f t="shared" si="15"/>
        <v>168313.19054241624</v>
      </c>
      <c r="AE23" s="8">
        <f t="shared" si="15"/>
        <v>57532.914313170346</v>
      </c>
      <c r="AF23" s="8">
        <f t="shared" si="15"/>
        <v>19562.044607159391</v>
      </c>
      <c r="AG23" s="8">
        <f t="shared" si="15"/>
        <v>6630.8681706041734</v>
      </c>
      <c r="AH23" s="8">
        <f t="shared" si="15"/>
        <v>2243.5990898515056</v>
      </c>
      <c r="AI23" s="8">
        <f t="shared" si="15"/>
        <v>758.34287577083387</v>
      </c>
      <c r="AJ23" s="8">
        <f t="shared" si="15"/>
        <v>256.16613293486199</v>
      </c>
      <c r="AK23" s="8">
        <f t="shared" si="15"/>
        <v>86.501616342869667</v>
      </c>
      <c r="AL23" s="8">
        <f t="shared" si="15"/>
        <v>29.203673190141036</v>
      </c>
      <c r="AM23" s="8">
        <f t="shared" si="15"/>
        <v>9.8582284135485345</v>
      </c>
      <c r="AN23" s="8">
        <f t="shared" si="15"/>
        <v>3.3275925386955181</v>
      </c>
      <c r="AO23" s="8">
        <f t="shared" si="15"/>
        <v>1.1231658784794156</v>
      </c>
      <c r="AP23" s="8">
        <f t="shared" si="15"/>
        <v>0.37909450563525743</v>
      </c>
      <c r="AQ23" s="68">
        <f t="shared" si="15"/>
        <v>0.12795143771614703</v>
      </c>
      <c r="AR23" s="8">
        <f t="shared" si="15"/>
        <v>4.3185645704848549E-2</v>
      </c>
      <c r="AS23" s="8">
        <f t="shared" si="15"/>
        <v>1.4575775497674625E-2</v>
      </c>
      <c r="AT23" s="8">
        <f t="shared" si="15"/>
        <v>4.9195203894096644E-3</v>
      </c>
      <c r="AU23" s="8">
        <f t="shared" si="15"/>
        <v>1.6604017642709212E-3</v>
      </c>
      <c r="AV23" s="8">
        <f t="shared" si="15"/>
        <v>5.6040656774780683E-4</v>
      </c>
      <c r="AW23" s="8">
        <f t="shared" si="15"/>
        <v>1.8914419609049934E-4</v>
      </c>
      <c r="AX23" s="8">
        <f t="shared" si="15"/>
        <v>6.383850243975146E-5</v>
      </c>
      <c r="AY23" s="8">
        <f t="shared" si="15"/>
        <v>2.1546279285649654E-5</v>
      </c>
      <c r="AZ23" s="8">
        <f t="shared" si="15"/>
        <v>7.2721333630203993E-6</v>
      </c>
      <c r="BA23" s="8">
        <f t="shared" si="15"/>
        <v>2.4544340021364566E-6</v>
      </c>
      <c r="BB23" s="8">
        <f t="shared" si="15"/>
        <v>8.284014829711659E-7</v>
      </c>
      <c r="BC23" s="8">
        <f t="shared" si="15"/>
        <v>2.7959562269325898E-7</v>
      </c>
      <c r="BD23" s="8">
        <f t="shared" si="15"/>
        <v>9.4366937919332553E-8</v>
      </c>
    </row>
    <row r="25" spans="1:56" ht="13.8" thickBot="1" x14ac:dyDescent="0.3"/>
    <row r="26" spans="1:56" ht="15.45" customHeight="1" thickBot="1" x14ac:dyDescent="0.3">
      <c r="A26" s="97" t="s">
        <v>148</v>
      </c>
      <c r="B26" s="98"/>
      <c r="C26" s="98"/>
      <c r="D26" s="99"/>
    </row>
    <row r="27" spans="1:56" ht="15.45" customHeight="1" thickBot="1" x14ac:dyDescent="0.3">
      <c r="A27" s="97" t="s">
        <v>97</v>
      </c>
      <c r="B27" s="98"/>
      <c r="C27" s="98"/>
      <c r="D27" s="99"/>
    </row>
    <row r="28" spans="1:56" x14ac:dyDescent="0.25">
      <c r="A28" s="51" t="s">
        <v>98</v>
      </c>
      <c r="B28" s="54" t="s">
        <v>99</v>
      </c>
      <c r="C28" s="52" t="s">
        <v>100</v>
      </c>
      <c r="D28" s="70"/>
    </row>
    <row r="29" spans="1:56" x14ac:dyDescent="0.25">
      <c r="A29" s="53" t="s">
        <v>101</v>
      </c>
      <c r="B29" s="54" t="s">
        <v>103</v>
      </c>
      <c r="C29" s="54" t="s">
        <v>104</v>
      </c>
      <c r="D29" s="71" t="s">
        <v>94</v>
      </c>
      <c r="G29" s="41"/>
    </row>
    <row r="30" spans="1:56" x14ac:dyDescent="0.25">
      <c r="A30" s="53" t="s">
        <v>93</v>
      </c>
      <c r="B30" s="54" t="s">
        <v>145</v>
      </c>
      <c r="C30" s="54" t="s">
        <v>105</v>
      </c>
      <c r="D30" s="81" t="s">
        <v>92</v>
      </c>
      <c r="E30" s="11" t="s">
        <v>146</v>
      </c>
      <c r="F30" s="79" t="s">
        <v>6</v>
      </c>
    </row>
    <row r="31" spans="1:56" x14ac:dyDescent="0.25">
      <c r="A31" s="77">
        <f>+D9</f>
        <v>70000</v>
      </c>
      <c r="B31" s="78">
        <v>43945</v>
      </c>
      <c r="C31" s="78">
        <v>44092</v>
      </c>
      <c r="D31" s="82">
        <f>+ROUND(E11,4)</f>
        <v>0.96950000000000003</v>
      </c>
      <c r="E31" s="11"/>
      <c r="F31" s="80">
        <f>ROUND(G9,0)</f>
        <v>8</v>
      </c>
    </row>
    <row r="32" spans="1:56" x14ac:dyDescent="0.25">
      <c r="A32" s="53">
        <f>+D13</f>
        <v>80000</v>
      </c>
      <c r="B32" s="55">
        <v>43945</v>
      </c>
      <c r="C32" s="55">
        <v>43977</v>
      </c>
      <c r="D32" s="83">
        <f>ROUND(E15,4)</f>
        <v>0.9637</v>
      </c>
      <c r="E32" s="11"/>
      <c r="F32" s="80">
        <f>ROUND(G13,0)</f>
        <v>8</v>
      </c>
    </row>
    <row r="33" spans="1:56" x14ac:dyDescent="0.25">
      <c r="A33" s="53">
        <f>+D17</f>
        <v>90000</v>
      </c>
      <c r="B33" s="55">
        <v>43952</v>
      </c>
      <c r="C33" s="55">
        <v>44049</v>
      </c>
      <c r="D33" s="83">
        <f>ROUND(E19,4)</f>
        <v>0.95720000000000005</v>
      </c>
      <c r="E33" s="11"/>
      <c r="F33" s="80">
        <f>ROUND(G17,0)</f>
        <v>9</v>
      </c>
    </row>
    <row r="34" spans="1:56" ht="13.8" thickBot="1" x14ac:dyDescent="0.3">
      <c r="A34" s="85">
        <f>+D21</f>
        <v>100000</v>
      </c>
      <c r="B34" s="86">
        <v>43952</v>
      </c>
      <c r="C34" s="86">
        <v>44061</v>
      </c>
      <c r="D34" s="87">
        <f>ROUND(E23,4)</f>
        <v>0.95130000000000003</v>
      </c>
      <c r="E34" s="11"/>
      <c r="F34" s="80">
        <f>ROUND(G21,0)</f>
        <v>9</v>
      </c>
    </row>
    <row r="35" spans="1:56" ht="12.75" customHeight="1" x14ac:dyDescent="0.25">
      <c r="A35" s="88" t="str">
        <f>"Scenario-" &amp; A31 &amp;" of this forecast table provides the best fit with R^2=" &amp; D31 &amp;" and it indicates that the peak Infection has occured at week " &amp; F31 &amp; " of the pandemic data.  If Illinois can control the Max # of Total Infections to "&amp;A31&amp;" it could have close to zero new infections by the end of July, according to the Bass model."</f>
        <v>Scenario-70000 of this forecast table provides the best fit with R^2=0.9695 and it indicates that the peak Infection has occured at week 8 of the pandemic data.  If Illinois can control the Max # of Total Infections to 70000 it could have close to zero new infections by the end of July, according to the Bass model.</v>
      </c>
      <c r="B35" s="89"/>
      <c r="C35" s="89"/>
      <c r="D35" s="90"/>
    </row>
    <row r="36" spans="1:56" ht="15" customHeight="1" x14ac:dyDescent="0.25">
      <c r="A36" s="91"/>
      <c r="B36" s="92"/>
      <c r="C36" s="92"/>
      <c r="D36" s="93"/>
    </row>
    <row r="37" spans="1:56" ht="15" customHeight="1" x14ac:dyDescent="0.25">
      <c r="A37" s="91"/>
      <c r="B37" s="92"/>
      <c r="C37" s="92"/>
      <c r="D37" s="93"/>
    </row>
    <row r="38" spans="1:56" ht="15" customHeight="1" x14ac:dyDescent="0.25">
      <c r="A38" s="91"/>
      <c r="B38" s="92"/>
      <c r="C38" s="92"/>
      <c r="D38" s="93"/>
      <c r="G38" s="8"/>
      <c r="H38" s="7"/>
      <c r="J38" s="7"/>
      <c r="L38" s="7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6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</row>
    <row r="39" spans="1:56" ht="13.2" customHeight="1" x14ac:dyDescent="0.25">
      <c r="A39" s="91"/>
      <c r="B39" s="92"/>
      <c r="C39" s="92"/>
      <c r="D39" s="93"/>
    </row>
    <row r="40" spans="1:56" ht="15" customHeight="1" x14ac:dyDescent="0.25">
      <c r="A40" s="91"/>
      <c r="B40" s="92"/>
      <c r="C40" s="92"/>
      <c r="D40" s="93"/>
    </row>
    <row r="41" spans="1:56" ht="15" customHeight="1" thickBot="1" x14ac:dyDescent="0.3">
      <c r="A41" s="94"/>
      <c r="B41" s="95"/>
      <c r="C41" s="95"/>
      <c r="D41" s="96"/>
      <c r="G41" s="8"/>
      <c r="H41" s="7"/>
      <c r="J41" s="7"/>
      <c r="L41" s="7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6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</row>
    <row r="44" spans="1:56" x14ac:dyDescent="0.25">
      <c r="A44" s="1" t="s">
        <v>110</v>
      </c>
    </row>
  </sheetData>
  <mergeCells count="3">
    <mergeCell ref="A26:D26"/>
    <mergeCell ref="A27:D27"/>
    <mergeCell ref="A35:D41"/>
  </mergeCells>
  <hyperlinks>
    <hyperlink ref="U1" r:id="rId1" display="https://hgis.uw.edu/virus/" xr:uid="{452AC22B-D644-47E2-A389-6A4110EB5258}"/>
  </hyperlinks>
  <pageMargins left="0.7" right="0.7" top="0.75" bottom="0.75" header="0.3" footer="0.3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WB! Status</vt:lpstr>
      <vt:lpstr>Illinois-Apr24</vt:lpstr>
      <vt:lpstr>Illinois-Weekly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Pricha Pantumsinchai</dc:creator>
  <cp:lastModifiedBy>Mark Wiley</cp:lastModifiedBy>
  <dcterms:created xsi:type="dcterms:W3CDTF">2008-01-13T09:48:28Z</dcterms:created>
  <dcterms:modified xsi:type="dcterms:W3CDTF">2020-04-29T20:25:46Z</dcterms:modified>
</cp:coreProperties>
</file>