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97E4A9AD-2432-42D5-88BC-852EDD3544AB}" xr6:coauthVersionLast="47" xr6:coauthVersionMax="47" xr10:uidLastSave="{00000000-0000-0000-0000-000000000000}"/>
  <bookViews>
    <workbookView xWindow="4710" yWindow="540" windowWidth="22875" windowHeight="15375" activeTab="1" xr2:uid="{DB73D1AA-75F3-4384-8D3A-963B0CB87225}"/>
  </bookViews>
  <sheets>
    <sheet name="WB! Status" sheetId="17" r:id="rId1"/>
    <sheet name="PoolModel" sheetId="1" r:id="rId2"/>
    <sheet name="Notes" sheetId="2" r:id="rId3"/>
  </sheets>
  <externalReferences>
    <externalReference r:id="rId4"/>
  </externalReferences>
  <definedNames>
    <definedName name="WBGLMULT">1</definedName>
    <definedName name="WBGLOBAL">1</definedName>
    <definedName name="WBMAX">PoolModel!$D$41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1" l="1"/>
  <c r="C60" i="1" s="1"/>
  <c r="C54" i="1"/>
  <c r="C59" i="1" s="1"/>
  <c r="C48" i="1"/>
  <c r="D48" i="1"/>
  <c r="D54" i="1" s="1"/>
  <c r="D55" i="1" l="1"/>
  <c r="H46" i="1"/>
  <c r="B36" i="1"/>
  <c r="B35" i="1"/>
  <c r="I17" i="1"/>
  <c r="C30" i="1"/>
  <c r="C29" i="1"/>
  <c r="C23" i="1"/>
  <c r="C22" i="1"/>
  <c r="C36" i="1"/>
  <c r="C35" i="1"/>
  <c r="I19" i="1"/>
  <c r="F25" i="1"/>
  <c r="E25" i="1"/>
  <c r="D25" i="1"/>
  <c r="E35" i="1"/>
  <c r="F26" i="1"/>
  <c r="D59" i="1"/>
  <c r="E26" i="1"/>
  <c r="D36" i="1"/>
  <c r="D51" i="1"/>
  <c r="E59" i="1"/>
  <c r="D26" i="1"/>
  <c r="E60" i="1"/>
  <c r="D35" i="1"/>
  <c r="D60" i="1"/>
  <c r="E51" i="1"/>
  <c r="F51" i="1"/>
  <c r="E36" i="1"/>
  <c r="I18" i="1"/>
  <c r="I46" i="1"/>
  <c r="D40" i="1" l="1"/>
  <c r="D39" i="1"/>
  <c r="D41" i="1" l="1"/>
</calcChain>
</file>

<file path=xl/sharedStrings.xml><?xml version="1.0" encoding="utf-8"?>
<sst xmlns="http://schemas.openxmlformats.org/spreadsheetml/2006/main" count="198" uniqueCount="150">
  <si>
    <t>=</t>
  </si>
  <si>
    <t>RMA</t>
  </si>
  <si>
    <t>RMB</t>
  </si>
  <si>
    <t>RMC</t>
  </si>
  <si>
    <t>Max</t>
  </si>
  <si>
    <t>POOLAB</t>
  </si>
  <si>
    <t>POOLC</t>
  </si>
  <si>
    <t>Local</t>
  </si>
  <si>
    <t>optimum</t>
  </si>
  <si>
    <t>Obj</t>
  </si>
  <si>
    <t>BP(</t>
  </si>
  <si>
    <t>)</t>
  </si>
  <si>
    <t>BF(</t>
  </si>
  <si>
    <t>POOLAB)</t>
  </si>
  <si>
    <t>POOLC)</t>
  </si>
  <si>
    <t>FGX)</t>
  </si>
  <si>
    <t>FGY)</t>
  </si>
  <si>
    <t>SULFUR)=</t>
  </si>
  <si>
    <t>(Global):</t>
  </si>
  <si>
    <t>SULFUR)</t>
  </si>
  <si>
    <t>This data set has 3 local optima.</t>
  </si>
  <si>
    <t>Local optimum 1: Obj= 0;</t>
  </si>
  <si>
    <t>Local optimum 2: Obj= 300;</t>
  </si>
  <si>
    <t>Local optimum 3: Obj= 4000;</t>
  </si>
  <si>
    <t>Available:</t>
  </si>
  <si>
    <t>Cost/unit:</t>
  </si>
  <si>
    <t>RawMat:</t>
  </si>
  <si>
    <t xml:space="preserve">Qualities for each RM: </t>
  </si>
  <si>
    <t xml:space="preserve">  RM to FG</t>
  </si>
  <si>
    <t>Pool to FG</t>
  </si>
  <si>
    <t>Availability constraints:</t>
  </si>
  <si>
    <t>Min In</t>
  </si>
  <si>
    <t>Max In</t>
  </si>
  <si>
    <t>LoLim</t>
  </si>
  <si>
    <t xml:space="preserve">   Blending Problem with One Quality Constraint, and</t>
  </si>
  <si>
    <t>Complication of an Intermediate Pool</t>
  </si>
  <si>
    <t>RawMA</t>
  </si>
  <si>
    <t>RawMB</t>
  </si>
  <si>
    <t>RawMC</t>
  </si>
  <si>
    <t xml:space="preserve">Max </t>
  </si>
  <si>
    <t>FinGoodX</t>
  </si>
  <si>
    <t>FinGoodY</t>
  </si>
  <si>
    <t>Min</t>
  </si>
  <si>
    <t>price</t>
  </si>
  <si>
    <t>UpLim</t>
  </si>
  <si>
    <t xml:space="preserve">            Quality</t>
  </si>
  <si>
    <t xml:space="preserve">        Demands</t>
  </si>
  <si>
    <t>Selling</t>
  </si>
  <si>
    <r>
      <rPr>
        <b/>
        <sz val="11"/>
        <color theme="1"/>
        <rFont val="Arial"/>
        <family val="2"/>
      </rPr>
      <t xml:space="preserve">          </t>
    </r>
    <r>
      <rPr>
        <b/>
        <u/>
        <sz val="11"/>
        <color theme="1"/>
        <rFont val="Arial"/>
        <family val="2"/>
      </rPr>
      <t>Adjustables</t>
    </r>
  </si>
  <si>
    <t xml:space="preserve">Out of Pool:  </t>
  </si>
  <si>
    <t xml:space="preserve">  RawM to Pool</t>
  </si>
  <si>
    <t xml:space="preserve">In to Pool:  </t>
  </si>
  <si>
    <t>To add more Raw Material sources, insert columns,</t>
  </si>
  <si>
    <t xml:space="preserve">      Make sure formulae are copied.</t>
  </si>
  <si>
    <t>To add more Finished Goods, insert columns,</t>
  </si>
  <si>
    <t xml:space="preserve">     Make sure formulae are copied.</t>
  </si>
  <si>
    <t xml:space="preserve"> To add more Qualities, insert rows,</t>
  </si>
  <si>
    <t xml:space="preserve">       Make sure formulae are copied and adjusted.</t>
  </si>
  <si>
    <t xml:space="preserve">Total Costs: </t>
  </si>
  <si>
    <t xml:space="preserve">Flo Out RawM: </t>
  </si>
  <si>
    <t xml:space="preserve">Total Rev: </t>
  </si>
  <si>
    <t xml:space="preserve">Flow into FinG </t>
  </si>
  <si>
    <t xml:space="preserve">Net Profit:  </t>
  </si>
  <si>
    <t xml:space="preserve"> What'sBest!® 19.0.1.7 (Mar 05, 2025) - Lib.:15.0.6099.227 - 64-bit - Status Report -</t>
  </si>
  <si>
    <t xml:space="preserve"> - Linus@lindo.com - 64-bit  -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</si>
  <si>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</si>
  <si>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</si>
  <si>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</si>
  <si>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</si>
  <si>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</si>
  <si>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</si>
  <si>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</si>
  <si>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</si>
  <si>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</si>
  <si>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</si>
  <si>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</si>
  <si>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</si>
  <si>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</si>
  <si>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</si>
  <si>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</si>
  <si>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Time to Best          </t>
  </si>
  <si>
    <t xml:space="preserve"> ERROR / WARNING MESSAGES:</t>
  </si>
  <si>
    <t xml:space="preserve"> ***WARNING***</t>
  </si>
  <si>
    <t xml:space="preserve"> End of Report</t>
  </si>
  <si>
    <t xml:space="preserve"> DATE GENERATED: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</si>
  <si>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</si>
  <si>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</si>
  <si>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</si>
  <si>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</si>
  <si>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</si>
  <si>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</si>
  <si>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Maximum coefficient value:        9999  on &lt;RHS&gt;</t>
  </si>
  <si>
    <t xml:space="preserve"> MODEL TYPE:</t>
  </si>
  <si>
    <t xml:space="preserve"> SOLUTION STATUS:        </t>
  </si>
  <si>
    <t>The quality constraints:</t>
  </si>
  <si>
    <t>The quality of the material in th pool is the weighted average of the input qualities</t>
  </si>
  <si>
    <t>Let QF( pool, k) = fraction of input to pool coming from RawM(k)</t>
  </si>
  <si>
    <t xml:space="preserve">Sulfur:  </t>
  </si>
  <si>
    <t xml:space="preserve">       Adjustables                      8         Unlimited</t>
  </si>
  <si>
    <t xml:space="preserve">         Continuous                     8</t>
  </si>
  <si>
    <t>Quadratic (Quadratic Program)</t>
  </si>
  <si>
    <t xml:space="preserve"> OPTIMALITY CONDITION:   </t>
  </si>
  <si>
    <t>SATISFIED</t>
  </si>
  <si>
    <t xml:space="preserve"> OPTIMALITY TOLERANCES:  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</si>
  <si>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</si>
  <si>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</si>
  <si>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</si>
  <si>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</si>
  <si>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</si>
  <si>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</si>
  <si>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</si>
  <si>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</si>
  <si>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</si>
  <si>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</si>
  <si>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</si>
  <si>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>Link the fraction variables to the absolute levels.</t>
  </si>
  <si>
    <t xml:space="preserve">Quality of input to  FinG = </t>
  </si>
  <si>
    <t>Total quality shipped to FinG from Pool + RawM:</t>
  </si>
  <si>
    <t xml:space="preserve">  </t>
  </si>
  <si>
    <t xml:space="preserve">       Formulas                        14</t>
  </si>
  <si>
    <t xml:space="preserve">     Constraints                       16         Unlimited</t>
  </si>
  <si>
    <t xml:space="preserve">   Minimum coefficient value:        0.01  on PoolModel!E46</t>
  </si>
  <si>
    <t xml:space="preserve">   Minimum coefficient in formula:   PoolModel!D48</t>
  </si>
  <si>
    <t xml:space="preserve">   Maximum coefficient in formula:   PoolModel!D26</t>
  </si>
  <si>
    <t xml:space="preserve">   PoolModel!D51</t>
  </si>
  <si>
    <t xml:space="preserve">   PoolModel!E51</t>
  </si>
  <si>
    <t xml:space="preserve">   PoolModel!D54</t>
  </si>
  <si>
    <t xml:space="preserve">   PoolModel!D55</t>
  </si>
  <si>
    <t xml:space="preserve">   PoolModel!I17 &lt;-&gt; </t>
  </si>
  <si>
    <t xml:space="preserve"> PoolModel!D46</t>
  </si>
  <si>
    <t xml:space="preserve"> PoolModel!E46</t>
  </si>
  <si>
    <t xml:space="preserve">   PoolModel!D29 &lt;-&gt; </t>
  </si>
  <si>
    <t xml:space="preserve"> PoolModel!D48</t>
  </si>
  <si>
    <t xml:space="preserve">   PoolModel!D30 &lt;-&gt; </t>
  </si>
  <si>
    <t>(Total Quality shipped in)/(Total vol in) must satisfy Min and Max  quality levels.</t>
  </si>
  <si>
    <t>( Flo to pool from k)= (fraction from RawM k)* (Total into pool)</t>
  </si>
  <si>
    <t xml:space="preserve">   Globals                              6         Unlimited</t>
  </si>
  <si>
    <t>GLOBALLY OPTIMAL (see messages below)</t>
  </si>
  <si>
    <t>Global</t>
  </si>
  <si>
    <t xml:space="preserve"> NON-DEFAULT SETTINGS:</t>
  </si>
  <si>
    <t xml:space="preserve">   Global Solver Options / Strategy / Global Solver:   On</t>
  </si>
  <si>
    <t xml:space="preserve">   Total Cells                         94</t>
  </si>
  <si>
    <t xml:space="preserve">     Numerics                          78</t>
  </si>
  <si>
    <t xml:space="preserve">       Constants                       56</t>
  </si>
  <si>
    <t xml:space="preserve">   Coefficients                        73</t>
  </si>
  <si>
    <t>Network flow constraints:</t>
  </si>
  <si>
    <t xml:space="preserve">  : Must sum to 1</t>
  </si>
  <si>
    <t xml:space="preserve">   Global Solver Options / Multistart Attempts:   Off</t>
  </si>
  <si>
    <t xml:space="preserve">   This data set is the Haverly example.</t>
  </si>
  <si>
    <t>! Keywords: Blending, Excel, Haverly, Petroleum refining, Pooling, What'sBest!;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</si>
</sst>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##############"/>
    <numFmt numFmtId="165" formatCode="mmm\ dd\,\ yyyy"/>
    <numFmt numFmtId="166" formatCode="hh:mm\ AM/PM"/>
    <numFmt numFmtId="167" formatCode="0.000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indexed="12"/>
      <name val="Arial"/>
      <family val="2"/>
    </font>
    <font>
      <b/>
      <u/>
      <sz val="11"/>
      <color theme="1"/>
      <name val="Arial"/>
      <family val="2"/>
    </font>
    <font>
      <sz val="9"/>
      <color theme="1"/>
      <name val="Courier"/>
    </font>
    <font>
      <sz val="9"/>
      <color indexed="10"/>
      <name val="Courie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18" fillId="8" borderId="8" xfId="15" applyFont="1"/>
    <xf numFmtId="0" fontId="18" fillId="0" borderId="0" xfId="0" applyFont="1" applyAlignment="1">
      <alignment horizontal="right"/>
    </xf>
    <xf numFmtId="0" fontId="18" fillId="8" borderId="8" xfId="15" applyFont="1" applyAlignment="1">
      <alignment horizontal="center"/>
    </xf>
    <xf numFmtId="0" fontId="20" fillId="0" borderId="0" xfId="42" applyFont="1">
      <protection locked="0"/>
    </xf>
    <xf numFmtId="0" fontId="18" fillId="0" borderId="0" xfId="0" applyFont="1" applyAlignment="1" applyProtection="1">
      <alignment horizontal="center"/>
      <protection locked="0"/>
    </xf>
    <xf numFmtId="0" fontId="21" fillId="0" borderId="0" xfId="0" applyFont="1" applyAlignment="1">
      <alignment horizontal="right"/>
    </xf>
    <xf numFmtId="0" fontId="21" fillId="0" borderId="0" xfId="0" applyFont="1"/>
    <xf numFmtId="0" fontId="21" fillId="8" borderId="8" xfId="15" applyFont="1" applyAlignment="1">
      <alignment horizontal="center"/>
    </xf>
    <xf numFmtId="0" fontId="22" fillId="0" borderId="0" xfId="0" applyFont="1"/>
    <xf numFmtId="165" fontId="22" fillId="0" borderId="0" xfId="0" applyNumberFormat="1" applyFont="1" applyAlignment="1">
      <alignment horizontal="left"/>
    </xf>
    <xf numFmtId="166" fontId="22" fillId="0" borderId="0" xfId="0" applyNumberFormat="1" applyFont="1" applyAlignment="1">
      <alignment horizontal="left"/>
    </xf>
    <xf numFmtId="164" fontId="22" fillId="0" borderId="0" xfId="0" applyNumberFormat="1" applyFont="1" applyAlignment="1">
      <alignment horizontal="left"/>
    </xf>
    <xf numFmtId="0" fontId="23" fillId="0" borderId="0" xfId="0" applyFont="1"/>
    <xf numFmtId="0" fontId="18" fillId="8" borderId="8" xfId="15" applyFont="1" applyAlignment="1">
      <alignment horizontal="right"/>
    </xf>
    <xf numFmtId="167" fontId="18" fillId="0" borderId="0" xfId="0" applyNumberFormat="1" applyFont="1"/>
    <xf numFmtId="0" fontId="22" fillId="0" borderId="0" xfId="0" applyFont="1" applyAlignment="1">
      <alignment horizontal="left"/>
    </xf>
    <xf numFmtId="1" fontId="20" fillId="0" borderId="0" xfId="42" applyNumberFormat="1" applyFont="1">
      <protection locked="0"/>
    </xf>
    <xf numFmtId="2" fontId="16" fillId="33" borderId="0" xfId="43" applyNumberFormat="1" applyFont="1">
      <protection locked="0"/>
    </xf>
    <xf numFmtId="2" fontId="18" fillId="0" borderId="0" xfId="0" applyNumberFormat="1" applyFont="1"/>
    <xf numFmtId="1" fontId="0" fillId="0" borderId="0" xfId="0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D395FFEB-6A1A-489B-BD2F-C009C2DECB9F}"/>
    <cellStyle name="Bad" xfId="7" builtinId="27" customBuiltin="1"/>
    <cellStyle name="Best" xfId="43" xr:uid="{F7731945-2719-4FB3-B961-52255DD58C33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476250</xdr:colOff>
      <xdr:row>2</xdr:row>
      <xdr:rowOff>95250</xdr:rowOff>
    </xdr:from>
    <xdr:to>
      <xdr:col>18</xdr:col>
      <xdr:colOff>95481</xdr:colOff>
      <xdr:row>14</xdr:row>
      <xdr:rowOff>181095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72801D-7F3C-F01A-7FE1-1789B2928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57925" y="95250"/>
          <a:ext cx="4496031" cy="23337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1F043-AAC4-4315-B8D2-B453D90E0B07}">
  <dimension ref="A1:D88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14" t="s">
        <v>63</v>
      </c>
      <c r="B1" s="14"/>
      <c r="C1" s="14"/>
      <c r="D1" s="14"/>
    </row>
    <row r="2" spans="1:4" x14ac:dyDescent="0.25">
      <c r="A2" s="14" t="s">
        <v>64</v>
      </c>
      <c r="B2" s="14"/>
      <c r="C2" s="14"/>
      <c r="D2" s="14"/>
    </row>
    <row r="3" spans="1:4" x14ac:dyDescent="0.25">
      <c r="A3" s="14"/>
      <c r="B3" s="14"/>
      <c r="C3" s="14"/>
      <c r="D3" s="14"/>
    </row>
    <row r="4" spans="1:4" x14ac:dyDescent="0.25">
      <c r="A4" s="14" t="s">
        <v>84</v>
      </c>
      <c r="B4" s="15">
        <v>45754.694039351853</v>
      </c>
      <c r="C4" s="16">
        <v>45754.694039351853</v>
      </c>
      <c r="D4" s="14"/>
    </row>
    <row r="5" spans="1:4" x14ac:dyDescent="0.25">
      <c r="A5" s="14"/>
      <c r="B5" s="14"/>
      <c r="C5" s="14"/>
      <c r="D5" s="14"/>
    </row>
    <row r="6" spans="1:4" x14ac:dyDescent="0.25">
      <c r="A6" s="14"/>
      <c r="B6" s="14"/>
      <c r="C6" s="14"/>
      <c r="D6" s="14"/>
    </row>
    <row r="7" spans="1:4" x14ac:dyDescent="0.25">
      <c r="A7" s="14" t="s">
        <v>85</v>
      </c>
      <c r="B7" s="14"/>
      <c r="C7" s="14"/>
      <c r="D7" s="14"/>
    </row>
    <row r="8" spans="1:4" x14ac:dyDescent="0.25">
      <c r="A8" s="14"/>
      <c r="B8" s="14"/>
      <c r="C8" s="14"/>
      <c r="D8" s="14"/>
    </row>
    <row r="9" spans="1:4" x14ac:dyDescent="0.25">
      <c r="A9" s="14" t="s">
        <v>86</v>
      </c>
      <c r="B9" s="14"/>
      <c r="C9" s="14"/>
      <c r="D9" s="14"/>
    </row>
    <row r="10" spans="1:4" x14ac:dyDescent="0.25">
      <c r="A10" s="14" t="s">
        <v>87</v>
      </c>
      <c r="B10" s="14"/>
      <c r="C10" s="14"/>
      <c r="D10" s="14"/>
    </row>
    <row r="11" spans="1:4" x14ac:dyDescent="0.25">
      <c r="A11" s="14" t="s">
        <v>141</v>
      </c>
      <c r="B11" s="14"/>
      <c r="C11" s="14"/>
      <c r="D11" s="14"/>
    </row>
    <row r="12" spans="1:4" x14ac:dyDescent="0.25">
      <c r="A12" s="14" t="s">
        <v>142</v>
      </c>
      <c r="B12" s="14"/>
      <c r="C12" s="14"/>
      <c r="D12" s="14"/>
    </row>
    <row r="13" spans="1:4" x14ac:dyDescent="0.25">
      <c r="A13" s="14" t="s">
        <v>98</v>
      </c>
      <c r="B13" s="14"/>
      <c r="C13" s="14"/>
      <c r="D13" s="14"/>
    </row>
    <row r="14" spans="1:4" x14ac:dyDescent="0.25">
      <c r="A14" s="14" t="s">
        <v>99</v>
      </c>
      <c r="B14" s="14"/>
      <c r="C14" s="14"/>
      <c r="D14" s="14"/>
    </row>
    <row r="15" spans="1:4" x14ac:dyDescent="0.25">
      <c r="A15" s="14" t="s">
        <v>88</v>
      </c>
      <c r="B15" s="14"/>
      <c r="C15" s="14"/>
      <c r="D15" s="14"/>
    </row>
    <row r="16" spans="1:4" x14ac:dyDescent="0.25">
      <c r="A16" s="14" t="s">
        <v>89</v>
      </c>
      <c r="B16" s="14"/>
      <c r="C16" s="14"/>
      <c r="D16" s="14"/>
    </row>
    <row r="17" spans="1:4" x14ac:dyDescent="0.25">
      <c r="A17" s="14" t="s">
        <v>143</v>
      </c>
      <c r="B17" s="14"/>
      <c r="C17" s="14"/>
      <c r="D17" s="14"/>
    </row>
    <row r="18" spans="1:4" x14ac:dyDescent="0.25">
      <c r="A18" s="14" t="s">
        <v>119</v>
      </c>
      <c r="B18" s="14"/>
      <c r="C18" s="14"/>
      <c r="D18" s="14"/>
    </row>
    <row r="19" spans="1:4" x14ac:dyDescent="0.25">
      <c r="A19" s="14" t="s">
        <v>90</v>
      </c>
      <c r="B19" s="14"/>
      <c r="C19" s="14"/>
      <c r="D19" s="14"/>
    </row>
    <row r="20" spans="1:4" x14ac:dyDescent="0.25">
      <c r="A20" s="14" t="s">
        <v>120</v>
      </c>
      <c r="B20" s="14"/>
      <c r="C20" s="14"/>
      <c r="D20" s="14"/>
    </row>
    <row r="21" spans="1:4" x14ac:dyDescent="0.25">
      <c r="A21" s="14" t="s">
        <v>136</v>
      </c>
      <c r="B21" s="14"/>
      <c r="C21" s="14"/>
      <c r="D21" s="14"/>
    </row>
    <row r="22" spans="1:4" x14ac:dyDescent="0.25">
      <c r="A22" s="14" t="s">
        <v>144</v>
      </c>
      <c r="B22" s="14"/>
      <c r="C22" s="14"/>
      <c r="D22" s="14"/>
    </row>
    <row r="23" spans="1:4" x14ac:dyDescent="0.25">
      <c r="A23" s="14"/>
      <c r="B23" s="14"/>
      <c r="C23" s="14"/>
      <c r="D23" s="14"/>
    </row>
    <row r="24" spans="1:4" x14ac:dyDescent="0.25">
      <c r="A24" s="14" t="s">
        <v>121</v>
      </c>
      <c r="B24" s="14"/>
      <c r="C24" s="14"/>
      <c r="D24" s="14"/>
    </row>
    <row r="25" spans="1:4" x14ac:dyDescent="0.25">
      <c r="A25" s="14" t="s">
        <v>122</v>
      </c>
      <c r="B25" s="14"/>
      <c r="C25" s="14"/>
      <c r="D25" s="14"/>
    </row>
    <row r="26" spans="1:4" x14ac:dyDescent="0.25">
      <c r="A26" s="14" t="s">
        <v>91</v>
      </c>
      <c r="B26" s="14"/>
      <c r="C26" s="14"/>
      <c r="D26" s="14"/>
    </row>
    <row r="27" spans="1:4" x14ac:dyDescent="0.25">
      <c r="A27" s="14" t="s">
        <v>123</v>
      </c>
      <c r="B27" s="14"/>
      <c r="C27" s="14"/>
      <c r="D27" s="14"/>
    </row>
    <row r="28" spans="1:4" x14ac:dyDescent="0.25">
      <c r="A28" s="14"/>
      <c r="B28" s="14"/>
      <c r="C28" s="14"/>
      <c r="D28" s="14"/>
    </row>
    <row r="29" spans="1:4" x14ac:dyDescent="0.25">
      <c r="A29" s="14" t="s">
        <v>92</v>
      </c>
      <c r="B29" s="14" t="s">
        <v>100</v>
      </c>
      <c r="C29" s="14"/>
      <c r="D29" s="14"/>
    </row>
    <row r="30" spans="1:4" x14ac:dyDescent="0.25">
      <c r="A30" s="14"/>
      <c r="B30" s="14"/>
      <c r="C30" s="14"/>
      <c r="D30" s="14"/>
    </row>
    <row r="31" spans="1:4" x14ac:dyDescent="0.25">
      <c r="A31" s="14" t="s">
        <v>93</v>
      </c>
      <c r="B31" s="18" t="s">
        <v>137</v>
      </c>
      <c r="C31" s="14"/>
      <c r="D31" s="14"/>
    </row>
    <row r="32" spans="1:4" x14ac:dyDescent="0.25">
      <c r="A32" s="14"/>
      <c r="B32" s="14"/>
      <c r="C32" s="14"/>
      <c r="D32" s="14"/>
    </row>
    <row r="33" spans="1:4" x14ac:dyDescent="0.25">
      <c r="A33" s="14" t="s">
        <v>101</v>
      </c>
      <c r="B33" s="21" t="s">
        <v>102</v>
      </c>
      <c r="C33" s="14"/>
      <c r="D33" s="14"/>
    </row>
    <row r="34" spans="1:4" x14ac:dyDescent="0.25">
      <c r="A34" s="14"/>
      <c r="B34" s="14"/>
      <c r="C34" s="14"/>
      <c r="D34" s="14"/>
    </row>
    <row r="35" spans="1:4" x14ac:dyDescent="0.25">
      <c r="A35" s="14" t="s">
        <v>65</v>
      </c>
      <c r="B35" s="17">
        <v>400</v>
      </c>
      <c r="C35" s="14"/>
      <c r="D35" s="14"/>
    </row>
    <row r="36" spans="1:4" x14ac:dyDescent="0.25">
      <c r="A36" s="14"/>
      <c r="B36" s="14"/>
      <c r="C36" s="14"/>
      <c r="D36" s="14"/>
    </row>
    <row r="37" spans="1:4" x14ac:dyDescent="0.25">
      <c r="A37" s="14" t="s">
        <v>66</v>
      </c>
      <c r="B37" s="17">
        <v>400</v>
      </c>
      <c r="C37" s="14"/>
      <c r="D37" s="14"/>
    </row>
    <row r="38" spans="1:4" x14ac:dyDescent="0.25">
      <c r="A38" s="14"/>
      <c r="B38" s="14"/>
      <c r="C38" s="14"/>
      <c r="D38" s="14"/>
    </row>
    <row r="39" spans="1:4" x14ac:dyDescent="0.25">
      <c r="A39" s="14" t="s">
        <v>103</v>
      </c>
      <c r="B39" s="17">
        <v>9.9999999999999995E-7</v>
      </c>
      <c r="C39" s="14"/>
      <c r="D39" s="14"/>
    </row>
    <row r="40" spans="1:4" x14ac:dyDescent="0.25">
      <c r="A40" s="14"/>
      <c r="B40" s="14"/>
      <c r="C40" s="14"/>
      <c r="D40" s="14"/>
    </row>
    <row r="41" spans="1:4" x14ac:dyDescent="0.25">
      <c r="A41" s="14" t="s">
        <v>67</v>
      </c>
      <c r="B41" s="17">
        <v>2.2204460492503E-16</v>
      </c>
      <c r="C41" s="14"/>
      <c r="D41" s="14"/>
    </row>
    <row r="42" spans="1:4" x14ac:dyDescent="0.25">
      <c r="A42" s="14"/>
      <c r="B42" s="14"/>
      <c r="C42" s="14"/>
      <c r="D42" s="14"/>
    </row>
    <row r="43" spans="1:4" x14ac:dyDescent="0.25">
      <c r="A43" s="14" t="s">
        <v>68</v>
      </c>
      <c r="B43" s="14" t="s">
        <v>69</v>
      </c>
      <c r="C43" s="14"/>
      <c r="D43" s="14"/>
    </row>
    <row r="44" spans="1:4" x14ac:dyDescent="0.25">
      <c r="A44" s="14"/>
      <c r="B44" s="14"/>
      <c r="C44" s="14"/>
      <c r="D44" s="14"/>
    </row>
    <row r="45" spans="1:4" x14ac:dyDescent="0.25">
      <c r="A45" s="14" t="s">
        <v>70</v>
      </c>
      <c r="B45" s="14" t="s">
        <v>138</v>
      </c>
      <c r="C45" s="14"/>
      <c r="D45" s="14"/>
    </row>
    <row r="46" spans="1:4" x14ac:dyDescent="0.25">
      <c r="A46" s="14"/>
      <c r="B46" s="14"/>
      <c r="C46" s="14"/>
      <c r="D46" s="14"/>
    </row>
    <row r="47" spans="1:4" x14ac:dyDescent="0.25">
      <c r="A47" s="14" t="s">
        <v>71</v>
      </c>
      <c r="B47" s="17">
        <v>1003</v>
      </c>
      <c r="C47" s="14"/>
      <c r="D47" s="14"/>
    </row>
    <row r="48" spans="1:4" x14ac:dyDescent="0.25">
      <c r="A48" s="14"/>
      <c r="B48" s="14"/>
      <c r="C48" s="14"/>
      <c r="D48" s="14"/>
    </row>
    <row r="49" spans="1:4" x14ac:dyDescent="0.25">
      <c r="A49" s="14" t="s">
        <v>72</v>
      </c>
      <c r="B49" s="17">
        <v>35</v>
      </c>
      <c r="C49" s="14"/>
      <c r="D49" s="14"/>
    </row>
    <row r="50" spans="1:4" x14ac:dyDescent="0.25">
      <c r="A50" s="14"/>
      <c r="B50" s="14"/>
      <c r="C50" s="14"/>
      <c r="D50" s="14"/>
    </row>
    <row r="51" spans="1:4" x14ac:dyDescent="0.25">
      <c r="A51" s="14" t="s">
        <v>73</v>
      </c>
      <c r="B51" s="17">
        <v>0</v>
      </c>
      <c r="C51" s="14"/>
      <c r="D51" s="14"/>
    </row>
    <row r="52" spans="1:4" x14ac:dyDescent="0.25">
      <c r="A52" s="14"/>
      <c r="B52" s="14"/>
      <c r="C52" s="14"/>
      <c r="D52" s="14"/>
    </row>
    <row r="53" spans="1:4" x14ac:dyDescent="0.25">
      <c r="A53" s="14" t="s">
        <v>74</v>
      </c>
      <c r="B53" s="14" t="s">
        <v>75</v>
      </c>
      <c r="C53" s="14"/>
      <c r="D53" s="14"/>
    </row>
    <row r="54" spans="1:4" x14ac:dyDescent="0.25">
      <c r="A54" s="14" t="s">
        <v>76</v>
      </c>
      <c r="B54" s="14" t="s">
        <v>75</v>
      </c>
      <c r="C54" s="14"/>
      <c r="D54" s="14"/>
    </row>
    <row r="55" spans="1:4" x14ac:dyDescent="0.25">
      <c r="A55" s="14" t="s">
        <v>77</v>
      </c>
      <c r="B55" s="14" t="s">
        <v>75</v>
      </c>
      <c r="C55" s="14"/>
      <c r="D55" s="14"/>
    </row>
    <row r="56" spans="1:4" x14ac:dyDescent="0.25">
      <c r="A56" s="14" t="s">
        <v>78</v>
      </c>
      <c r="B56" s="14" t="s">
        <v>75</v>
      </c>
      <c r="C56" s="14"/>
      <c r="D56" s="14"/>
    </row>
    <row r="57" spans="1:4" x14ac:dyDescent="0.25">
      <c r="A57" s="14" t="s">
        <v>79</v>
      </c>
      <c r="B57" s="14" t="s">
        <v>75</v>
      </c>
      <c r="C57" s="14"/>
      <c r="D57" s="14"/>
    </row>
    <row r="58" spans="1:4" x14ac:dyDescent="0.25">
      <c r="A58" s="14" t="s">
        <v>80</v>
      </c>
      <c r="B58" s="14" t="s">
        <v>75</v>
      </c>
      <c r="C58" s="14"/>
      <c r="D58" s="14"/>
    </row>
    <row r="59" spans="1:4" x14ac:dyDescent="0.25">
      <c r="A59" s="14"/>
      <c r="B59" s="14"/>
      <c r="C59" s="14"/>
      <c r="D59" s="14"/>
    </row>
    <row r="60" spans="1:4" x14ac:dyDescent="0.25">
      <c r="A60" s="14" t="s">
        <v>139</v>
      </c>
      <c r="B60" s="14"/>
      <c r="C60" s="14"/>
      <c r="D60" s="14"/>
    </row>
    <row r="61" spans="1:4" x14ac:dyDescent="0.25">
      <c r="A61" s="14"/>
      <c r="B61" s="14"/>
      <c r="C61" s="14"/>
      <c r="D61" s="14"/>
    </row>
    <row r="62" spans="1:4" x14ac:dyDescent="0.25">
      <c r="A62" s="14" t="s">
        <v>140</v>
      </c>
      <c r="B62" s="14"/>
      <c r="C62" s="14"/>
      <c r="D62" s="14"/>
    </row>
    <row r="63" spans="1:4" x14ac:dyDescent="0.25">
      <c r="A63" s="14" t="s">
        <v>147</v>
      </c>
      <c r="B63" s="14"/>
      <c r="C63" s="14"/>
      <c r="D63" s="14"/>
    </row>
    <row r="64" spans="1:4" x14ac:dyDescent="0.25">
      <c r="A64" s="14"/>
      <c r="B64" s="14"/>
      <c r="C64" s="14"/>
      <c r="D64" s="14"/>
    </row>
    <row r="65" spans="1:4" x14ac:dyDescent="0.25">
      <c r="A65" s="14" t="s">
        <v>81</v>
      </c>
      <c r="B65" s="14"/>
      <c r="C65" s="14"/>
      <c r="D65" s="14"/>
    </row>
    <row r="66" spans="1:4" x14ac:dyDescent="0.25">
      <c r="A66" s="14"/>
      <c r="B66" s="14"/>
      <c r="C66" s="14"/>
      <c r="D66" s="14"/>
    </row>
    <row r="67" spans="1:4" x14ac:dyDescent="0.25">
      <c r="A67" s="14" t="s">
        <v>82</v>
      </c>
      <c r="B67" s="14"/>
      <c r="C67" s="14"/>
      <c r="D67" s="14"/>
    </row>
    <row r="68" spans="1:4" x14ac:dyDescent="0.25">
      <c r="A68" s="14" t="s">
        <v>104</v>
      </c>
      <c r="B68" s="14"/>
      <c r="C68" s="14"/>
      <c r="D68" s="14"/>
    </row>
    <row r="69" spans="1:4" x14ac:dyDescent="0.25">
      <c r="A69" s="14" t="s">
        <v>105</v>
      </c>
      <c r="B69" s="14"/>
      <c r="C69" s="14"/>
      <c r="D69" s="14"/>
    </row>
    <row r="70" spans="1:4" x14ac:dyDescent="0.25">
      <c r="A70" s="14" t="s">
        <v>106</v>
      </c>
      <c r="B70" s="14"/>
      <c r="C70" s="14"/>
      <c r="D70" s="14"/>
    </row>
    <row r="71" spans="1:4" x14ac:dyDescent="0.25">
      <c r="A71" s="14" t="s">
        <v>107</v>
      </c>
      <c r="B71" s="14"/>
      <c r="C71" s="14"/>
      <c r="D71" s="14"/>
    </row>
    <row r="72" spans="1:4" x14ac:dyDescent="0.25">
      <c r="A72" s="14" t="s">
        <v>108</v>
      </c>
      <c r="B72" s="14"/>
      <c r="C72" s="14"/>
      <c r="D72" s="14"/>
    </row>
    <row r="73" spans="1:4" x14ac:dyDescent="0.25">
      <c r="A73" s="14" t="s">
        <v>109</v>
      </c>
      <c r="B73" s="14"/>
      <c r="C73" s="14"/>
      <c r="D73" s="14"/>
    </row>
    <row r="74" spans="1:4" x14ac:dyDescent="0.25">
      <c r="A74" s="14" t="s">
        <v>110</v>
      </c>
      <c r="B74" s="14"/>
      <c r="C74" s="14"/>
      <c r="D74" s="14"/>
    </row>
    <row r="75" spans="1:4" x14ac:dyDescent="0.25">
      <c r="A75" s="14" t="s">
        <v>111</v>
      </c>
      <c r="B75" s="14"/>
      <c r="C75" s="14"/>
      <c r="D75" s="14"/>
    </row>
    <row r="76" spans="1:4" x14ac:dyDescent="0.25">
      <c r="A76" s="14"/>
      <c r="B76" s="14"/>
      <c r="C76" s="14"/>
      <c r="D76" s="14"/>
    </row>
    <row r="77" spans="1:4" x14ac:dyDescent="0.25">
      <c r="A77" s="14" t="s">
        <v>112</v>
      </c>
      <c r="B77" s="14"/>
      <c r="C77" s="14"/>
      <c r="D77" s="14"/>
    </row>
    <row r="78" spans="1:4" x14ac:dyDescent="0.25">
      <c r="A78" s="14"/>
      <c r="B78" s="14"/>
      <c r="C78" s="14"/>
      <c r="D78" s="14"/>
    </row>
    <row r="79" spans="1:4" x14ac:dyDescent="0.25">
      <c r="A79" s="14" t="s">
        <v>82</v>
      </c>
      <c r="B79" s="14"/>
      <c r="C79" s="14"/>
      <c r="D79" s="14"/>
    </row>
    <row r="80" spans="1:4" x14ac:dyDescent="0.25">
      <c r="A80" s="14" t="s">
        <v>113</v>
      </c>
      <c r="B80" s="14"/>
      <c r="C80" s="14"/>
      <c r="D80" s="14"/>
    </row>
    <row r="81" spans="1:4" x14ac:dyDescent="0.25">
      <c r="A81" s="14" t="s">
        <v>124</v>
      </c>
      <c r="B81" s="14" t="s">
        <v>125</v>
      </c>
      <c r="C81" s="14" t="s">
        <v>126</v>
      </c>
      <c r="D81" s="14" t="s">
        <v>127</v>
      </c>
    </row>
    <row r="82" spans="1:4" x14ac:dyDescent="0.25">
      <c r="A82" s="14"/>
      <c r="B82" s="14"/>
      <c r="C82" s="14"/>
      <c r="D82" s="14"/>
    </row>
    <row r="83" spans="1:4" x14ac:dyDescent="0.25">
      <c r="A83" s="14" t="s">
        <v>82</v>
      </c>
      <c r="B83" s="14"/>
      <c r="C83" s="14"/>
      <c r="D83" s="14"/>
    </row>
    <row r="84" spans="1:4" x14ac:dyDescent="0.25">
      <c r="A84" s="14" t="s">
        <v>114</v>
      </c>
      <c r="B84" s="14"/>
      <c r="C84" s="14"/>
      <c r="D84" s="14"/>
    </row>
    <row r="85" spans="1:4" x14ac:dyDescent="0.25">
      <c r="A85" s="14" t="s">
        <v>128</v>
      </c>
      <c r="B85" s="14" t="s">
        <v>129</v>
      </c>
      <c r="C85" s="14" t="s">
        <v>128</v>
      </c>
      <c r="D85" s="14" t="s">
        <v>130</v>
      </c>
    </row>
    <row r="86" spans="1:4" x14ac:dyDescent="0.25">
      <c r="A86" s="14" t="s">
        <v>131</v>
      </c>
      <c r="B86" s="14" t="s">
        <v>132</v>
      </c>
      <c r="C86" s="14" t="s">
        <v>133</v>
      </c>
      <c r="D86" s="14" t="s">
        <v>132</v>
      </c>
    </row>
    <row r="87" spans="1:4" x14ac:dyDescent="0.25">
      <c r="A87" s="14"/>
      <c r="B87" s="14"/>
      <c r="C87" s="14"/>
      <c r="D87" s="14"/>
    </row>
    <row r="88" spans="1:4" x14ac:dyDescent="0.25">
      <c r="A88" s="14" t="s">
        <v>83</v>
      </c>
      <c r="B88" s="14"/>
      <c r="C88" s="14"/>
      <c r="D88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4DDCE-7560-4FA1-8F0D-D3B654BF81BF}">
  <dimension ref="A1:K62"/>
  <sheetViews>
    <sheetView tabSelected="1" workbookViewId="0">
      <selection activeCell="B63" sqref="B63"/>
    </sheetView>
  </sheetViews>
  <sheetFormatPr defaultRowHeight="15" x14ac:dyDescent="0.25"/>
  <cols>
    <col min="1" max="1" width="4.28515625" customWidth="1"/>
    <col min="2" max="2" width="11.28515625" customWidth="1"/>
    <col min="3" max="3" width="10.85546875" customWidth="1"/>
    <col min="4" max="4" width="11.28515625" customWidth="1"/>
    <col min="7" max="7" width="7.85546875" customWidth="1"/>
    <col min="8" max="8" width="11.28515625" customWidth="1"/>
    <col min="9" max="9" width="10.5703125" customWidth="1"/>
    <col min="10" max="10" width="5.5703125" customWidth="1"/>
  </cols>
  <sheetData>
    <row r="1" spans="1:9" ht="15.75" x14ac:dyDescent="0.25">
      <c r="A1" s="4" t="s">
        <v>34</v>
      </c>
    </row>
    <row r="2" spans="1:9" ht="15.75" x14ac:dyDescent="0.25">
      <c r="A2" s="4" t="s">
        <v>35</v>
      </c>
    </row>
    <row r="3" spans="1:9" x14ac:dyDescent="0.25">
      <c r="A3" t="s">
        <v>148</v>
      </c>
      <c r="B3" s="3"/>
      <c r="C3" s="3"/>
      <c r="D3" s="3"/>
      <c r="E3" s="3"/>
      <c r="F3" s="3"/>
      <c r="G3" s="3"/>
      <c r="H3" s="3"/>
      <c r="I3" s="3"/>
    </row>
    <row r="4" spans="1:9" x14ac:dyDescent="0.25">
      <c r="B4" s="3"/>
      <c r="C4" s="3" t="s">
        <v>26</v>
      </c>
      <c r="D4" s="13" t="s">
        <v>36</v>
      </c>
      <c r="E4" s="13" t="s">
        <v>37</v>
      </c>
      <c r="F4" s="13" t="s">
        <v>38</v>
      </c>
      <c r="G4" s="3"/>
      <c r="H4" s="3"/>
      <c r="I4" s="3"/>
    </row>
    <row r="5" spans="1:9" x14ac:dyDescent="0.25">
      <c r="B5" s="3"/>
      <c r="C5" s="3" t="s">
        <v>25</v>
      </c>
      <c r="D5" s="6">
        <v>6</v>
      </c>
      <c r="E5" s="6">
        <v>16</v>
      </c>
      <c r="F5" s="6">
        <v>10</v>
      </c>
      <c r="G5" s="3"/>
      <c r="H5" s="3"/>
      <c r="I5" s="3"/>
    </row>
    <row r="6" spans="1:9" x14ac:dyDescent="0.25">
      <c r="B6" s="3"/>
      <c r="C6" s="3" t="s">
        <v>24</v>
      </c>
      <c r="D6" s="6">
        <v>9999</v>
      </c>
      <c r="E6" s="6">
        <v>9999</v>
      </c>
      <c r="F6" s="6">
        <v>9999</v>
      </c>
      <c r="G6" s="3"/>
      <c r="H6" s="3"/>
      <c r="I6" s="3"/>
    </row>
    <row r="7" spans="1:9" x14ac:dyDescent="0.25">
      <c r="B7" s="3"/>
      <c r="C7" s="3"/>
      <c r="G7" s="3"/>
      <c r="H7" s="3"/>
      <c r="I7" s="3"/>
    </row>
    <row r="8" spans="1:9" x14ac:dyDescent="0.25">
      <c r="B8" s="3"/>
      <c r="C8" s="7" t="s">
        <v>27</v>
      </c>
      <c r="D8" s="3"/>
      <c r="E8" s="3"/>
      <c r="F8" s="3"/>
      <c r="G8" s="3"/>
      <c r="H8" s="3"/>
      <c r="I8" s="3"/>
    </row>
    <row r="9" spans="1:9" x14ac:dyDescent="0.25">
      <c r="B9" s="3"/>
      <c r="C9" s="19" t="s">
        <v>97</v>
      </c>
      <c r="D9" s="6">
        <v>0.03</v>
      </c>
      <c r="E9" s="6">
        <v>0.01</v>
      </c>
      <c r="F9" s="6">
        <v>0.02</v>
      </c>
      <c r="G9" s="3"/>
      <c r="H9" s="3"/>
      <c r="I9" s="3"/>
    </row>
    <row r="10" spans="1:9" x14ac:dyDescent="0.25">
      <c r="B10" s="3"/>
      <c r="G10" s="3"/>
      <c r="H10" s="3"/>
      <c r="I10" s="3"/>
    </row>
    <row r="11" spans="1:9" x14ac:dyDescent="0.25">
      <c r="B11" s="3"/>
      <c r="C11" s="3"/>
      <c r="D11" s="5" t="s">
        <v>46</v>
      </c>
      <c r="E11" s="3"/>
      <c r="F11" s="7" t="s">
        <v>47</v>
      </c>
      <c r="G11" s="3"/>
      <c r="H11" s="3" t="s">
        <v>45</v>
      </c>
      <c r="I11" s="3"/>
    </row>
    <row r="12" spans="1:9" x14ac:dyDescent="0.25">
      <c r="B12" s="3"/>
      <c r="C12" s="3"/>
      <c r="D12" s="11" t="s">
        <v>42</v>
      </c>
      <c r="E12" s="11" t="s">
        <v>39</v>
      </c>
      <c r="F12" s="11" t="s">
        <v>43</v>
      </c>
      <c r="G12" s="3"/>
      <c r="H12" s="11" t="s">
        <v>33</v>
      </c>
      <c r="I12" s="11" t="s">
        <v>44</v>
      </c>
    </row>
    <row r="13" spans="1:9" x14ac:dyDescent="0.25">
      <c r="B13" s="3"/>
      <c r="C13" s="8" t="s">
        <v>40</v>
      </c>
      <c r="D13" s="6">
        <v>0</v>
      </c>
      <c r="E13" s="6">
        <v>100</v>
      </c>
      <c r="F13" s="6">
        <v>9</v>
      </c>
      <c r="G13" s="3"/>
      <c r="H13" s="6">
        <v>0</v>
      </c>
      <c r="I13" s="6">
        <v>2.5000000000000001E-2</v>
      </c>
    </row>
    <row r="14" spans="1:9" x14ac:dyDescent="0.25">
      <c r="B14" s="3"/>
      <c r="C14" s="8" t="s">
        <v>41</v>
      </c>
      <c r="D14" s="6">
        <v>0</v>
      </c>
      <c r="E14" s="6">
        <v>200</v>
      </c>
      <c r="F14" s="6">
        <v>15</v>
      </c>
      <c r="G14" s="3"/>
      <c r="H14" s="6">
        <v>0</v>
      </c>
      <c r="I14" s="6">
        <v>1.4999999999999999E-2</v>
      </c>
    </row>
    <row r="15" spans="1:9" x14ac:dyDescent="0.25">
      <c r="B15" s="3"/>
      <c r="C15" s="3"/>
      <c r="D15" s="3"/>
      <c r="E15" s="3"/>
      <c r="F15" s="3"/>
      <c r="G15" s="3"/>
      <c r="H15" s="3"/>
      <c r="I15" s="3"/>
    </row>
    <row r="16" spans="1:9" x14ac:dyDescent="0.25">
      <c r="B16" s="3"/>
      <c r="C16" s="3"/>
      <c r="D16" s="12" t="s">
        <v>48</v>
      </c>
      <c r="E16" s="3"/>
      <c r="F16" s="3"/>
      <c r="G16" s="3"/>
      <c r="H16" s="3"/>
      <c r="I16" s="3"/>
    </row>
    <row r="17" spans="2:9" x14ac:dyDescent="0.25">
      <c r="B17" s="3"/>
      <c r="C17" s="3"/>
      <c r="D17" s="12" t="s">
        <v>50</v>
      </c>
      <c r="E17" s="3"/>
      <c r="F17" s="3"/>
      <c r="G17" s="3"/>
      <c r="H17" s="3"/>
      <c r="I17" s="3">
        <f>SUM(D18:F18)</f>
        <v>100.00000000000003</v>
      </c>
    </row>
    <row r="18" spans="2:9" x14ac:dyDescent="0.25">
      <c r="B18" s="3"/>
      <c r="C18" s="3"/>
      <c r="D18" s="22">
        <v>0</v>
      </c>
      <c r="E18" s="9">
        <v>100.00000000000003</v>
      </c>
      <c r="F18" s="3">
        <v>0</v>
      </c>
      <c r="G18" s="3"/>
      <c r="H18" s="7" t="s">
        <v>51</v>
      </c>
      <c r="I18" s="10" t="str">
        <f>[1]!WB(I17,"=",I19)</f>
        <v>=</v>
      </c>
    </row>
    <row r="19" spans="2:9" x14ac:dyDescent="0.25">
      <c r="B19" s="3"/>
      <c r="C19" s="3"/>
      <c r="D19" s="9"/>
      <c r="E19" s="9"/>
      <c r="F19" s="3"/>
      <c r="G19" s="3"/>
      <c r="H19" s="7" t="s">
        <v>49</v>
      </c>
      <c r="I19" s="3">
        <f>SUM(D29:D30)</f>
        <v>100.00000000000003</v>
      </c>
    </row>
    <row r="21" spans="2:9" x14ac:dyDescent="0.25">
      <c r="B21" s="3"/>
      <c r="C21" s="3"/>
      <c r="D21" s="12" t="s">
        <v>28</v>
      </c>
      <c r="E21" s="3"/>
      <c r="F21" s="3"/>
      <c r="G21" s="3"/>
      <c r="I21" s="3"/>
    </row>
    <row r="22" spans="2:9" x14ac:dyDescent="0.25">
      <c r="B22" s="3"/>
      <c r="C22" s="7" t="str">
        <f>C13</f>
        <v>FinGoodX</v>
      </c>
      <c r="D22" s="3">
        <v>0</v>
      </c>
      <c r="E22" s="3">
        <v>0</v>
      </c>
      <c r="F22" s="9">
        <v>0</v>
      </c>
      <c r="G22" s="3"/>
      <c r="H22" s="3"/>
      <c r="I22" s="3"/>
    </row>
    <row r="23" spans="2:9" x14ac:dyDescent="0.25">
      <c r="B23" s="3"/>
      <c r="C23" s="7" t="str">
        <f>C14</f>
        <v>FinGoodY</v>
      </c>
      <c r="D23" s="3">
        <v>0</v>
      </c>
      <c r="E23" s="3">
        <v>0</v>
      </c>
      <c r="F23" s="9">
        <v>99.999999999999972</v>
      </c>
      <c r="G23" s="3"/>
      <c r="H23" s="3"/>
      <c r="I23" s="3"/>
    </row>
    <row r="24" spans="2:9" x14ac:dyDescent="0.25">
      <c r="B24" s="3" t="s">
        <v>145</v>
      </c>
      <c r="C24" s="7"/>
      <c r="D24" s="3"/>
      <c r="E24" s="3"/>
      <c r="F24" s="9"/>
      <c r="G24" s="3"/>
      <c r="H24" s="3"/>
      <c r="I24" s="3"/>
    </row>
    <row r="25" spans="2:9" x14ac:dyDescent="0.25">
      <c r="B25" s="3"/>
      <c r="C25" s="7" t="s">
        <v>59</v>
      </c>
      <c r="D25" s="3">
        <f>SUM(D18:D18)+SUM(D22:D23)</f>
        <v>0</v>
      </c>
      <c r="E25" s="3">
        <f>SUM(E18:E18)+SUM(E22:E23)</f>
        <v>100.00000000000003</v>
      </c>
      <c r="F25" s="3">
        <f>SUM(F18:F18)+SUM(F22:F23)</f>
        <v>99.999999999999972</v>
      </c>
      <c r="G25" s="3"/>
      <c r="H25" s="3"/>
      <c r="I25" s="3"/>
    </row>
    <row r="26" spans="2:9" x14ac:dyDescent="0.25">
      <c r="B26" s="3"/>
      <c r="C26" s="7" t="s">
        <v>30</v>
      </c>
      <c r="D26" s="10" t="str">
        <f>[1]!WB(D25,"&lt;=",D6)</f>
        <v>&lt;=</v>
      </c>
      <c r="E26" s="10" t="str">
        <f>[1]!WB(E25,"&lt;=",E6)</f>
        <v>&lt;=</v>
      </c>
      <c r="F26" s="10" t="str">
        <f>[1]!WB(F25,"&lt;=",F6)</f>
        <v>&lt;=</v>
      </c>
      <c r="G26" s="3"/>
      <c r="H26" s="3"/>
      <c r="I26" s="3"/>
    </row>
    <row r="27" spans="2:9" x14ac:dyDescent="0.25">
      <c r="B27" s="3"/>
      <c r="C27" s="7"/>
      <c r="D27" s="10"/>
      <c r="E27" s="10"/>
      <c r="F27" s="10"/>
      <c r="G27" s="3"/>
      <c r="H27" s="3"/>
      <c r="I27" s="3"/>
    </row>
    <row r="28" spans="2:9" x14ac:dyDescent="0.25">
      <c r="B28" s="3"/>
      <c r="C28" s="3"/>
      <c r="D28" s="12" t="s">
        <v>29</v>
      </c>
      <c r="E28" s="3"/>
      <c r="F28" s="3"/>
      <c r="G28" s="3"/>
    </row>
    <row r="29" spans="2:9" x14ac:dyDescent="0.25">
      <c r="B29" s="3"/>
      <c r="C29" s="7" t="str">
        <f>C13</f>
        <v>FinGoodX</v>
      </c>
      <c r="D29" s="9">
        <v>0</v>
      </c>
      <c r="E29" s="3"/>
      <c r="F29" s="3"/>
      <c r="G29" s="3"/>
    </row>
    <row r="30" spans="2:9" x14ac:dyDescent="0.25">
      <c r="B30" s="3"/>
      <c r="C30" s="7" t="str">
        <f>C14</f>
        <v>FinGoodY</v>
      </c>
      <c r="D30" s="9">
        <v>100.00000000000003</v>
      </c>
      <c r="E30" s="3"/>
      <c r="F30" s="3"/>
      <c r="G30" s="3"/>
    </row>
    <row r="31" spans="2:9" x14ac:dyDescent="0.25">
      <c r="B31" s="3"/>
      <c r="C31" s="3"/>
      <c r="D31" s="9"/>
      <c r="E31" s="3"/>
      <c r="F31" s="3"/>
      <c r="G31" s="3"/>
      <c r="H31" s="3"/>
      <c r="I31" s="3"/>
    </row>
    <row r="32" spans="2:9" x14ac:dyDescent="0.25">
      <c r="B32" s="3"/>
      <c r="G32" s="3"/>
      <c r="H32" s="3"/>
      <c r="I32" s="3"/>
    </row>
    <row r="33" spans="2:11" x14ac:dyDescent="0.25">
      <c r="B33" s="3"/>
      <c r="G33" s="3"/>
      <c r="H33" s="3"/>
      <c r="I33" s="3"/>
    </row>
    <row r="34" spans="2:11" x14ac:dyDescent="0.25">
      <c r="C34" s="7" t="s">
        <v>61</v>
      </c>
      <c r="D34" s="3" t="s">
        <v>31</v>
      </c>
      <c r="E34" s="3" t="s">
        <v>32</v>
      </c>
      <c r="H34" s="3"/>
      <c r="I34" s="3"/>
    </row>
    <row r="35" spans="2:11" x14ac:dyDescent="0.25">
      <c r="B35" s="7" t="str">
        <f>C13</f>
        <v>FinGoodX</v>
      </c>
      <c r="C35" s="3">
        <f>SUM(D22:F22)+SUM(D29:D29)</f>
        <v>0</v>
      </c>
      <c r="D35" s="10" t="str">
        <f>[1]!WB(C35,"&gt;=",D13)</f>
        <v>=&gt;=</v>
      </c>
      <c r="E35" s="10" t="str">
        <f>[1]!WB(C35,"&lt;=",E13)</f>
        <v>&lt;=</v>
      </c>
      <c r="H35" s="3"/>
      <c r="I35" s="3"/>
    </row>
    <row r="36" spans="2:11" x14ac:dyDescent="0.25">
      <c r="B36" s="7" t="str">
        <f>C14</f>
        <v>FinGoodY</v>
      </c>
      <c r="C36" s="3">
        <f>SUM(D23:F23)+SUM(D30:D30)</f>
        <v>200</v>
      </c>
      <c r="D36" s="10" t="str">
        <f>[1]!WB(C36,"&gt;=",D14)</f>
        <v>&gt;=</v>
      </c>
      <c r="E36" s="10" t="str">
        <f>[1]!WB(C36,"&lt;=",E14)</f>
        <v>=&lt;=</v>
      </c>
      <c r="H36" s="3"/>
      <c r="I36" s="3"/>
    </row>
    <row r="37" spans="2:11" x14ac:dyDescent="0.25">
      <c r="B37" s="3"/>
      <c r="C37" s="3"/>
      <c r="D37" s="3"/>
      <c r="E37" s="3"/>
      <c r="F37" s="3"/>
      <c r="G37" s="3"/>
      <c r="H37" s="3"/>
      <c r="I37" s="3"/>
    </row>
    <row r="38" spans="2:11" x14ac:dyDescent="0.25">
      <c r="D38" s="1"/>
      <c r="E38" s="2"/>
      <c r="F38" s="2"/>
      <c r="G38" s="2"/>
    </row>
    <row r="39" spans="2:11" x14ac:dyDescent="0.25">
      <c r="C39" s="7" t="s">
        <v>58</v>
      </c>
      <c r="D39" s="24">
        <f>SUMPRODUCT(D5:F5,D25:F25)</f>
        <v>2600</v>
      </c>
    </row>
    <row r="40" spans="2:11" x14ac:dyDescent="0.25">
      <c r="C40" s="7" t="s">
        <v>60</v>
      </c>
      <c r="D40" s="24">
        <f>SUMPRODUCT(F13:F14,C35:C36)</f>
        <v>3000</v>
      </c>
    </row>
    <row r="41" spans="2:11" x14ac:dyDescent="0.25">
      <c r="C41" s="7" t="s">
        <v>62</v>
      </c>
      <c r="D41" s="23">
        <f>D40-D39</f>
        <v>400</v>
      </c>
    </row>
    <row r="43" spans="2:11" x14ac:dyDescent="0.25">
      <c r="C43" s="7" t="s">
        <v>94</v>
      </c>
    </row>
    <row r="45" spans="2:11" x14ac:dyDescent="0.25">
      <c r="C45" s="3" t="s">
        <v>96</v>
      </c>
    </row>
    <row r="46" spans="2:11" x14ac:dyDescent="0.25">
      <c r="D46" s="9">
        <v>0</v>
      </c>
      <c r="E46" s="9">
        <v>1</v>
      </c>
      <c r="F46" s="3">
        <v>0</v>
      </c>
      <c r="H46" s="3">
        <f>SUM(D46:F46)</f>
        <v>1</v>
      </c>
      <c r="I46" s="10" t="str">
        <f>[1]!WB(H46,"=",1)</f>
        <v>=</v>
      </c>
      <c r="J46" s="3" t="s">
        <v>146</v>
      </c>
      <c r="K46" s="3"/>
    </row>
    <row r="47" spans="2:11" x14ac:dyDescent="0.25">
      <c r="C47" s="3" t="s">
        <v>95</v>
      </c>
    </row>
    <row r="48" spans="2:11" x14ac:dyDescent="0.25">
      <c r="C48" s="7" t="str">
        <f>C9</f>
        <v xml:space="preserve">Sulfur:  </v>
      </c>
      <c r="D48" s="20">
        <f>SUMPRODUCT(D46:F46,D9:F9)</f>
        <v>0.01</v>
      </c>
    </row>
    <row r="49" spans="2:7" x14ac:dyDescent="0.25">
      <c r="C49" s="3" t="s">
        <v>115</v>
      </c>
      <c r="D49" s="3"/>
      <c r="E49" s="3"/>
      <c r="F49" s="3"/>
      <c r="G49" s="3"/>
    </row>
    <row r="50" spans="2:7" x14ac:dyDescent="0.25">
      <c r="C50" s="3" t="s">
        <v>135</v>
      </c>
      <c r="D50" s="3"/>
      <c r="E50" s="3"/>
      <c r="F50" s="3"/>
      <c r="G50" s="3"/>
    </row>
    <row r="51" spans="2:7" x14ac:dyDescent="0.25">
      <c r="C51" s="3"/>
      <c r="D51" s="10" t="str">
        <f>[1]!WB(D18,"=",D46*$I17)</f>
        <v>=</v>
      </c>
      <c r="E51" s="10" t="str">
        <f>[1]!WB(E18,"=",E46*$I17)</f>
        <v>=</v>
      </c>
      <c r="F51" s="10" t="str">
        <f>[1]!WB(F18,"=",F46*$I17)</f>
        <v>=</v>
      </c>
      <c r="G51" s="3"/>
    </row>
    <row r="52" spans="2:7" x14ac:dyDescent="0.25">
      <c r="C52" s="3" t="s">
        <v>116</v>
      </c>
    </row>
    <row r="53" spans="2:7" x14ac:dyDescent="0.25">
      <c r="C53" s="3" t="s">
        <v>117</v>
      </c>
    </row>
    <row r="54" spans="2:7" x14ac:dyDescent="0.25">
      <c r="C54" s="3" t="str">
        <f>C13</f>
        <v>FinGoodX</v>
      </c>
      <c r="D54" s="3">
        <f>D$48*D29+SUMPRODUCT(D22:F22,D$9:F$9)</f>
        <v>0</v>
      </c>
    </row>
    <row r="55" spans="2:7" x14ac:dyDescent="0.25">
      <c r="C55" s="3" t="str">
        <f>C14</f>
        <v>FinGoodY</v>
      </c>
      <c r="D55" s="3">
        <f>D$48*D30+SUMPRODUCT(D23:F23,D$9:F$9)</f>
        <v>3</v>
      </c>
    </row>
    <row r="57" spans="2:7" x14ac:dyDescent="0.25">
      <c r="C57" s="3" t="s">
        <v>134</v>
      </c>
      <c r="D57" s="3"/>
      <c r="E57" s="3"/>
      <c r="F57" s="3"/>
      <c r="G57" s="3"/>
    </row>
    <row r="58" spans="2:7" x14ac:dyDescent="0.25">
      <c r="C58" s="3" t="s">
        <v>118</v>
      </c>
      <c r="D58" s="3" t="s">
        <v>42</v>
      </c>
      <c r="E58" s="3" t="s">
        <v>4</v>
      </c>
      <c r="F58" s="3"/>
      <c r="G58" s="3"/>
    </row>
    <row r="59" spans="2:7" x14ac:dyDescent="0.25">
      <c r="C59" s="3" t="str">
        <f>C54</f>
        <v>FinGoodX</v>
      </c>
      <c r="D59" s="10" t="str">
        <f>[1]!WB($D54,"&gt;=",H13*$C35)</f>
        <v>=&gt;=</v>
      </c>
      <c r="E59" s="10" t="str">
        <f>[1]!WB($D54,"&lt;=",I13*$C35)</f>
        <v>=&lt;=</v>
      </c>
      <c r="F59" s="3"/>
      <c r="G59" s="3"/>
    </row>
    <row r="60" spans="2:7" x14ac:dyDescent="0.25">
      <c r="C60" s="3" t="str">
        <f>C55</f>
        <v>FinGoodY</v>
      </c>
      <c r="D60" s="10" t="str">
        <f>[1]!WB($D55,"&gt;=",H14*$C36)</f>
        <v>&gt;=</v>
      </c>
      <c r="E60" s="10" t="str">
        <f>[1]!WB($D55,"&lt;=",I14*$C36)</f>
        <v>=&lt;=</v>
      </c>
    </row>
    <row r="62" spans="2:7" x14ac:dyDescent="0.25">
      <c r="B62" t="s">
        <v>149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FAF2C-4545-47CA-A74F-4228AE46734A}">
  <dimension ref="A2:G39"/>
  <sheetViews>
    <sheetView workbookViewId="0">
      <selection activeCell="E40" sqref="E40"/>
    </sheetView>
  </sheetViews>
  <sheetFormatPr defaultRowHeight="15" x14ac:dyDescent="0.25"/>
  <sheetData>
    <row r="2" spans="1:2" x14ac:dyDescent="0.25">
      <c r="B2" s="3" t="s">
        <v>52</v>
      </c>
    </row>
    <row r="3" spans="1:2" x14ac:dyDescent="0.25">
      <c r="B3" s="3" t="s">
        <v>53</v>
      </c>
    </row>
    <row r="4" spans="1:2" x14ac:dyDescent="0.25">
      <c r="B4" s="3"/>
    </row>
    <row r="5" spans="1:2" x14ac:dyDescent="0.25">
      <c r="B5" s="3" t="s">
        <v>54</v>
      </c>
    </row>
    <row r="6" spans="1:2" x14ac:dyDescent="0.25">
      <c r="B6" s="3" t="s">
        <v>55</v>
      </c>
    </row>
    <row r="8" spans="1:2" x14ac:dyDescent="0.25">
      <c r="B8" s="3" t="s">
        <v>56</v>
      </c>
    </row>
    <row r="9" spans="1:2" x14ac:dyDescent="0.25">
      <c r="B9" s="3" t="s">
        <v>57</v>
      </c>
    </row>
    <row r="14" spans="1:2" x14ac:dyDescent="0.25">
      <c r="A14" t="s">
        <v>20</v>
      </c>
    </row>
    <row r="15" spans="1:2" x14ac:dyDescent="0.25">
      <c r="A15" t="s">
        <v>21</v>
      </c>
    </row>
    <row r="16" spans="1:2" x14ac:dyDescent="0.25">
      <c r="A16" t="s">
        <v>22</v>
      </c>
    </row>
    <row r="17" spans="1:7" x14ac:dyDescent="0.25">
      <c r="A17" t="s">
        <v>23</v>
      </c>
    </row>
    <row r="18" spans="1:7" x14ac:dyDescent="0.25">
      <c r="A18" t="s">
        <v>10</v>
      </c>
      <c r="B18" t="s">
        <v>11</v>
      </c>
      <c r="C18" t="s">
        <v>0</v>
      </c>
      <c r="D18" t="s">
        <v>12</v>
      </c>
      <c r="E18" t="s">
        <v>11</v>
      </c>
      <c r="F18" t="s">
        <v>0</v>
      </c>
      <c r="G18">
        <v>0</v>
      </c>
    </row>
    <row r="20" spans="1:7" x14ac:dyDescent="0.25">
      <c r="A20" t="s">
        <v>7</v>
      </c>
      <c r="B20" t="s">
        <v>8</v>
      </c>
      <c r="C20" s="25">
        <v>2</v>
      </c>
    </row>
    <row r="21" spans="1:7" x14ac:dyDescent="0.25">
      <c r="B21" t="s">
        <v>0</v>
      </c>
      <c r="C21">
        <v>300</v>
      </c>
    </row>
    <row r="22" spans="1:7" x14ac:dyDescent="0.25">
      <c r="B22" t="s">
        <v>1</v>
      </c>
      <c r="C22" t="s">
        <v>13</v>
      </c>
      <c r="D22" t="s">
        <v>0</v>
      </c>
      <c r="E22">
        <v>50</v>
      </c>
    </row>
    <row r="23" spans="1:7" x14ac:dyDescent="0.25">
      <c r="B23" t="s">
        <v>2</v>
      </c>
      <c r="C23" t="s">
        <v>13</v>
      </c>
      <c r="D23" t="s">
        <v>0</v>
      </c>
      <c r="E23">
        <v>150</v>
      </c>
    </row>
    <row r="24" spans="1:7" x14ac:dyDescent="0.25">
      <c r="B24" t="s">
        <v>3</v>
      </c>
      <c r="C24" t="s">
        <v>14</v>
      </c>
      <c r="D24" t="s">
        <v>0</v>
      </c>
      <c r="E24">
        <v>0</v>
      </c>
    </row>
    <row r="25" spans="1:7" x14ac:dyDescent="0.25">
      <c r="B25" t="s">
        <v>5</v>
      </c>
      <c r="C25" t="s">
        <v>15</v>
      </c>
      <c r="D25" t="s">
        <v>0</v>
      </c>
      <c r="E25">
        <v>0</v>
      </c>
    </row>
    <row r="26" spans="1:7" x14ac:dyDescent="0.25">
      <c r="B26" t="s">
        <v>5</v>
      </c>
      <c r="C26" t="s">
        <v>16</v>
      </c>
      <c r="D26" t="s">
        <v>0</v>
      </c>
      <c r="E26">
        <v>200</v>
      </c>
    </row>
    <row r="27" spans="1:7" x14ac:dyDescent="0.25">
      <c r="B27" t="s">
        <v>5</v>
      </c>
      <c r="C27" t="s">
        <v>17</v>
      </c>
      <c r="D27">
        <v>1.4999999999999999E-2</v>
      </c>
    </row>
    <row r="29" spans="1:7" x14ac:dyDescent="0.25">
      <c r="A29" t="s">
        <v>7</v>
      </c>
      <c r="B29" t="s">
        <v>8</v>
      </c>
      <c r="C29">
        <v>3</v>
      </c>
      <c r="D29" t="s">
        <v>18</v>
      </c>
    </row>
    <row r="30" spans="1:7" x14ac:dyDescent="0.25">
      <c r="A30" t="s">
        <v>9</v>
      </c>
      <c r="B30" t="s">
        <v>0</v>
      </c>
      <c r="C30">
        <v>400</v>
      </c>
    </row>
    <row r="31" spans="1:7" x14ac:dyDescent="0.25">
      <c r="B31" t="s">
        <v>1</v>
      </c>
      <c r="C31" t="s">
        <v>13</v>
      </c>
      <c r="D31" t="s">
        <v>0</v>
      </c>
      <c r="E31">
        <v>0</v>
      </c>
    </row>
    <row r="32" spans="1:7" x14ac:dyDescent="0.25">
      <c r="B32" t="s">
        <v>2</v>
      </c>
      <c r="C32" t="s">
        <v>13</v>
      </c>
      <c r="D32" t="s">
        <v>0</v>
      </c>
      <c r="E32">
        <v>100</v>
      </c>
    </row>
    <row r="33" spans="2:5" x14ac:dyDescent="0.25">
      <c r="B33" t="s">
        <v>3</v>
      </c>
      <c r="C33" t="s">
        <v>14</v>
      </c>
      <c r="D33" t="s">
        <v>0</v>
      </c>
      <c r="E33">
        <v>100</v>
      </c>
    </row>
    <row r="34" spans="2:5" x14ac:dyDescent="0.25">
      <c r="B34" t="s">
        <v>5</v>
      </c>
      <c r="C34" t="s">
        <v>15</v>
      </c>
      <c r="D34" t="s">
        <v>0</v>
      </c>
      <c r="E34">
        <v>0</v>
      </c>
    </row>
    <row r="35" spans="2:5" x14ac:dyDescent="0.25">
      <c r="B35" t="s">
        <v>5</v>
      </c>
      <c r="C35" t="s">
        <v>16</v>
      </c>
      <c r="D35" t="s">
        <v>0</v>
      </c>
      <c r="E35">
        <v>100</v>
      </c>
    </row>
    <row r="36" spans="2:5" x14ac:dyDescent="0.25">
      <c r="B36" t="s">
        <v>6</v>
      </c>
      <c r="C36" t="s">
        <v>15</v>
      </c>
      <c r="D36" t="s">
        <v>0</v>
      </c>
      <c r="E36">
        <v>0</v>
      </c>
    </row>
    <row r="37" spans="2:5" x14ac:dyDescent="0.25">
      <c r="B37" t="s">
        <v>6</v>
      </c>
      <c r="C37" t="s">
        <v>16</v>
      </c>
      <c r="D37" t="s">
        <v>0</v>
      </c>
      <c r="E37">
        <v>100</v>
      </c>
    </row>
    <row r="38" spans="2:5" x14ac:dyDescent="0.25">
      <c r="B38" t="s">
        <v>5</v>
      </c>
      <c r="C38" t="s">
        <v>17</v>
      </c>
      <c r="D38">
        <v>0.01</v>
      </c>
    </row>
    <row r="39" spans="2:5" x14ac:dyDescent="0.25">
      <c r="B39" t="s">
        <v>6</v>
      </c>
      <c r="C39" t="s">
        <v>19</v>
      </c>
      <c r="D39" t="s">
        <v>0</v>
      </c>
      <c r="E39">
        <v>0.02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WB! Status</vt:lpstr>
      <vt:lpstr>PoolModel</vt:lpstr>
      <vt:lpstr>Notes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 Ess</dc:creator>
  <cp:lastModifiedBy>El Ess</cp:lastModifiedBy>
  <dcterms:created xsi:type="dcterms:W3CDTF">2025-04-05T19:39:04Z</dcterms:created>
  <dcterms:modified xsi:type="dcterms:W3CDTF">2025-04-08T03:19:54Z</dcterms:modified>
</cp:coreProperties>
</file>