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8_{AFE10B8C-B70F-4B57-9803-C6F21B3F7412}" xr6:coauthVersionLast="47" xr6:coauthVersionMax="47" xr10:uidLastSave="{00000000-0000-0000-0000-000000000000}"/>
  <bookViews>
    <workbookView xWindow="2355" yWindow="855" windowWidth="18900" windowHeight="11445" activeTab="2" xr2:uid="{8380C471-3EA0-4982-9C14-8E8A1C4197B6}"/>
  </bookViews>
  <sheets>
    <sheet name="WB! Status" sheetId="6" r:id="rId1"/>
    <sheet name="Notes" sheetId="1" r:id="rId2"/>
    <sheet name="Model" sheetId="2" r:id="rId3"/>
  </sheets>
  <externalReferences>
    <externalReference r:id="rId4"/>
  </externalReferences>
  <definedNames>
    <definedName name="WBMAX">Model!$D$4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L8" i="2" s="1"/>
  <c r="R8" i="2" s="1"/>
  <c r="X8" i="2" s="1"/>
  <c r="AG8" i="2" s="1"/>
  <c r="D8" i="2"/>
  <c r="J8" i="2" s="1"/>
  <c r="P8" i="2" s="1"/>
  <c r="V8" i="2" s="1"/>
  <c r="AA8" i="2" s="1"/>
  <c r="V17" i="2" l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AA11" i="2"/>
  <c r="AA10" i="2"/>
  <c r="U26" i="2"/>
  <c r="O26" i="2"/>
  <c r="I26" i="2"/>
  <c r="C26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C27" i="2"/>
  <c r="I27" i="2"/>
  <c r="O27" i="2"/>
  <c r="U27" i="2"/>
  <c r="AA13" i="2" l="1"/>
  <c r="V18" i="2"/>
  <c r="AH12" i="2"/>
  <c r="AH11" i="2"/>
  <c r="AB10" i="2"/>
  <c r="AA12" i="2"/>
  <c r="AH10" i="2"/>
  <c r="AB11" i="2"/>
  <c r="AB12" i="2"/>
  <c r="AG11" i="2"/>
  <c r="AG10" i="2"/>
  <c r="AK10" i="2"/>
  <c r="AL10" i="2"/>
  <c r="AK12" i="2"/>
  <c r="AL12" i="2"/>
  <c r="AE10" i="2"/>
  <c r="AF10" i="2"/>
  <c r="AK11" i="2"/>
  <c r="AL11" i="2"/>
  <c r="AE11" i="2"/>
  <c r="AF11" i="2"/>
  <c r="AE12" i="2"/>
  <c r="AF12" i="2"/>
  <c r="AG12" i="2" l="1"/>
  <c r="V19" i="2"/>
  <c r="AB13" i="2"/>
  <c r="AE13" i="2"/>
  <c r="AF13" i="2"/>
  <c r="AH13" i="2" l="1"/>
  <c r="AG13" i="2"/>
  <c r="V20" i="2"/>
  <c r="AA15" i="2"/>
  <c r="AB14" i="2"/>
  <c r="AA14" i="2"/>
  <c r="AL13" i="2"/>
  <c r="AK13" i="2"/>
  <c r="AE14" i="2"/>
  <c r="AF14" i="2"/>
  <c r="V21" i="2" l="1"/>
  <c r="AH14" i="2"/>
  <c r="AG14" i="2"/>
  <c r="AB15" i="2"/>
  <c r="AL14" i="2"/>
  <c r="AK14" i="2"/>
  <c r="AE15" i="2"/>
  <c r="AF15" i="2"/>
  <c r="AA17" i="2" l="1"/>
  <c r="AB16" i="2"/>
  <c r="V22" i="2"/>
  <c r="AH15" i="2"/>
  <c r="AG15" i="2"/>
  <c r="AA16" i="2"/>
  <c r="AK15" i="2"/>
  <c r="AL15" i="2"/>
  <c r="AF16" i="2"/>
  <c r="AE16" i="2"/>
  <c r="AH16" i="2" l="1"/>
  <c r="AG16" i="2"/>
  <c r="AA18" i="2"/>
  <c r="AB17" i="2"/>
  <c r="V23" i="2"/>
  <c r="AL16" i="2"/>
  <c r="AK16" i="2"/>
  <c r="AF17" i="2"/>
  <c r="AE17" i="2"/>
  <c r="AB18" i="2" l="1"/>
  <c r="V24" i="2"/>
  <c r="AH17" i="2"/>
  <c r="AG17" i="2"/>
  <c r="AL17" i="2"/>
  <c r="AK17" i="2"/>
  <c r="AE18" i="2"/>
  <c r="AF18" i="2"/>
  <c r="AH18" i="2" l="1"/>
  <c r="AG18" i="2"/>
  <c r="AB19" i="2"/>
  <c r="AA19" i="2"/>
  <c r="AF19" i="2"/>
  <c r="AE19" i="2"/>
  <c r="AL18" i="2"/>
  <c r="AK18" i="2"/>
  <c r="AB20" i="2" l="1"/>
  <c r="AA20" i="2"/>
  <c r="AH19" i="2"/>
  <c r="AG19" i="2"/>
  <c r="AF20" i="2"/>
  <c r="AE20" i="2"/>
  <c r="AL19" i="2"/>
  <c r="AK19" i="2"/>
  <c r="AB21" i="2" l="1"/>
  <c r="AA21" i="2"/>
  <c r="AH20" i="2"/>
  <c r="AG20" i="2"/>
  <c r="AE21" i="2"/>
  <c r="AF21" i="2"/>
  <c r="AL20" i="2"/>
  <c r="AK20" i="2"/>
  <c r="AH21" i="2" l="1"/>
  <c r="AG21" i="2"/>
  <c r="AB22" i="2"/>
  <c r="AA22" i="2"/>
  <c r="AK21" i="2"/>
  <c r="AL21" i="2"/>
  <c r="AE22" i="2"/>
  <c r="AF22" i="2"/>
  <c r="AH22" i="2" l="1"/>
  <c r="AG22" i="2"/>
  <c r="AB23" i="2"/>
  <c r="AA23" i="2"/>
  <c r="AF23" i="2"/>
  <c r="AE23" i="2"/>
  <c r="AL22" i="2"/>
  <c r="AK22" i="2"/>
  <c r="AH23" i="2" l="1"/>
  <c r="AG23" i="2"/>
  <c r="AB24" i="2"/>
  <c r="AA24" i="2"/>
  <c r="D3" i="2" s="1"/>
  <c r="AF24" i="2"/>
  <c r="AE24" i="2"/>
  <c r="AL23" i="2"/>
  <c r="AK23" i="2"/>
  <c r="AH24" i="2" l="1"/>
  <c r="AG24" i="2"/>
  <c r="F3" i="2" s="1"/>
  <c r="D4" i="2" s="1"/>
  <c r="AL24" i="2"/>
  <c r="AK24" i="2"/>
</calcChain>
</file>

<file path=xl/sharedStrings.xml><?xml version="1.0" encoding="utf-8"?>
<sst xmlns="http://schemas.openxmlformats.org/spreadsheetml/2006/main" count="123" uniqueCount="90">
  <si>
    <t>Inputs:</t>
  </si>
  <si>
    <t>Decision variables:</t>
  </si>
  <si>
    <t xml:space="preserve">  D = discount factor or effective interest rate.</t>
  </si>
  <si>
    <t>Keywords: Forest planning, Multi-period;</t>
  </si>
  <si>
    <t>Period</t>
  </si>
  <si>
    <t>Stand:</t>
  </si>
  <si>
    <t>X</t>
  </si>
  <si>
    <t>Reference:</t>
  </si>
  <si>
    <t>"Optimisation in Forest Management"</t>
  </si>
  <si>
    <t> by Kaya,  Bettinger, Boston, Akbulut, Ucar, Siry, Merry &amp; Cieszewski.</t>
  </si>
  <si>
    <t>Total harvested:</t>
  </si>
  <si>
    <t>Upper limit:</t>
  </si>
  <si>
    <t>Totals</t>
  </si>
  <si>
    <t>NetRev</t>
  </si>
  <si>
    <t>Volume</t>
  </si>
  <si>
    <t>NPV by product:</t>
  </si>
  <si>
    <t xml:space="preserve"> What'sBest!® 17.0.1.0 (Apr 28, 2021) - Lib.:13.0.4099.288 - 64-bit - Status Report -</t>
  </si>
  <si>
    <t xml:space="preserve"> - linus@lindo.com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</si>
  <si>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</si>
  <si>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</si>
  <si>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</si>
  <si>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60         Unlimited</t>
  </si>
  <si>
    <t xml:space="preserve">         Continuous                    60</t>
  </si>
  <si>
    <t xml:space="preserve">         Free                           0</t>
  </si>
  <si>
    <t xml:space="preserve">         Integers/Binaries            0/0         Unlimited</t>
  </si>
  <si>
    <t xml:space="preserve">     Strings                            0</t>
  </si>
  <si>
    <t xml:space="preserve">   Nonlinears                           0         Unlimited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</si>
  <si>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</si>
  <si>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</si>
  <si>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</si>
  <si>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</si>
  <si>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</si>
  <si>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</si>
  <si>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</si>
  <si>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</si>
  <si>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</si>
  <si>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</si>
  <si>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</si>
  <si>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</si>
  <si>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</si>
  <si>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</si>
  <si>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</si>
  <si>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</si>
  <si>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</si>
  <si>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</si>
  <si>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</si>
  <si>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</si>
  <si>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</si>
  <si>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</si>
  <si>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t xml:space="preserve">       Formulas                        67</t>
  </si>
  <si>
    <t xml:space="preserve">     Constraints                       64         Unlimited</t>
  </si>
  <si>
    <t xml:space="preserve">   Coefficients                       527</t>
  </si>
  <si>
    <t>Total NPV(maximize):</t>
  </si>
  <si>
    <t>Prod1</t>
  </si>
  <si>
    <t>Prod2</t>
  </si>
  <si>
    <t>RevnCof</t>
  </si>
  <si>
    <t>VolCof</t>
  </si>
  <si>
    <t>Stand1</t>
  </si>
  <si>
    <t>Stand2</t>
  </si>
  <si>
    <t>Stand3</t>
  </si>
  <si>
    <t>Stand4</t>
  </si>
  <si>
    <t>Forest Management Model</t>
  </si>
  <si>
    <t>We want to decide how much to harvest from each tract</t>
  </si>
  <si>
    <t>&lt;&lt;Discount factor</t>
  </si>
  <si>
    <t>Discount</t>
  </si>
  <si>
    <t xml:space="preserve">   RevCof( s,p,t) = net revenue from harvesting stand s from product p in period t. </t>
  </si>
  <si>
    <t xml:space="preserve">  VolCof(s,p,t) = volume from stand s of product p if harvested in t.</t>
  </si>
  <si>
    <t>GoalLo</t>
  </si>
  <si>
    <t>GoalHi</t>
  </si>
  <si>
    <t xml:space="preserve">  Goal constraints</t>
  </si>
  <si>
    <t>Harvest constraint:</t>
  </si>
  <si>
    <t xml:space="preserve">  GoalLO(p,t) = low goal for total harvest of product p in period t,</t>
  </si>
  <si>
    <t xml:space="preserve">  GoalHI(p,t) = high goal for total harvest of product p in period t</t>
  </si>
  <si>
    <t xml:space="preserve">     X(s,t) = fraction of stand s harvested in period t.</t>
  </si>
  <si>
    <t xml:space="preserve"> in each year of a multi-year planning horizon.</t>
  </si>
  <si>
    <t>Product:</t>
  </si>
  <si>
    <t xml:space="preserve">        Goal constraints</t>
  </si>
  <si>
    <t xml:space="preserve">    Forest Harvest Model</t>
  </si>
  <si>
    <t>We have a set of stands or tracts of trees.</t>
  </si>
  <si>
    <t xml:space="preserve">                      RevCof(s,*) usually has a S shaped curve as a function of t, e.g., </t>
  </si>
  <si>
    <t xml:space="preserve">                      it grows slowly at first, then rapidly in midlife, and slowly later in life.</t>
  </si>
  <si>
    <t>Amt to</t>
  </si>
  <si>
    <t>harvest</t>
  </si>
  <si>
    <t xml:space="preserve">   Total Cells                        536</t>
  </si>
  <si>
    <t xml:space="preserve">     Numerics                         472</t>
  </si>
  <si>
    <t xml:space="preserve">       Constants                      345</t>
  </si>
  <si>
    <t xml:space="preserve">   Maximum coefficient value:        51.5  on Model!C24</t>
  </si>
  <si>
    <t xml:space="preserve">   Minimum coefficient value:        0.53333333333333  on Model!U10</t>
  </si>
  <si>
    <t xml:space="preserve">   Minimum coefficient in formula:   Model!AB10</t>
  </si>
  <si>
    <t xml:space="preserve">   Maximum coefficient in formula:   Model!AA24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</si>
</sst>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#,##0.0##############"/>
    <numFmt numFmtId="165" formatCode="mmm\ dd\,\ yyyy"/>
    <numFmt numFmtId="166" formatCode="hh:mm\ AM/PM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25">
    <xf numFmtId="0" fontId="0" fillId="0" borderId="0" xfId="0"/>
    <xf numFmtId="0" fontId="2" fillId="0" borderId="0" xfId="2" applyFont="1" applyProtection="1">
      <protection locked="0"/>
    </xf>
    <xf numFmtId="44" fontId="0" fillId="2" borderId="1" xfId="1" applyNumberFormat="1" applyFont="1"/>
    <xf numFmtId="0" fontId="0" fillId="2" borderId="1" xfId="1" applyFont="1"/>
    <xf numFmtId="0" fontId="0" fillId="0" borderId="0" xfId="0" applyAlignment="1">
      <alignment horizontal="right"/>
    </xf>
    <xf numFmtId="2" fontId="0" fillId="2" borderId="1" xfId="1" applyNumberFormat="1" applyFont="1"/>
    <xf numFmtId="0" fontId="0" fillId="0" borderId="0" xfId="0" applyAlignment="1" applyProtection="1">
      <alignment horizontal="center"/>
      <protection locked="0"/>
    </xf>
    <xf numFmtId="44" fontId="0" fillId="0" borderId="0" xfId="0" applyNumberFormat="1"/>
    <xf numFmtId="2" fontId="0" fillId="0" borderId="0" xfId="0" applyNumberFormat="1"/>
    <xf numFmtId="44" fontId="1" fillId="3" borderId="0" xfId="3" applyNumberFormat="1">
      <protection locked="0"/>
    </xf>
    <xf numFmtId="0" fontId="4" fillId="0" borderId="0" xfId="0" applyFont="1"/>
    <xf numFmtId="165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left"/>
    </xf>
    <xf numFmtId="0" fontId="0" fillId="0" borderId="0" xfId="0" applyAlignment="1">
      <alignment horizontal="left" indent="1"/>
    </xf>
    <xf numFmtId="0" fontId="0" fillId="2" borderId="1" xfId="1" applyFont="1" applyAlignment="1">
      <alignment horizontal="left" inden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2" fillId="0" borderId="0" xfId="2" applyNumberFormat="1" applyFont="1" applyProtection="1">
      <protection locked="0"/>
    </xf>
  </cellXfs>
  <cellStyles count="4">
    <cellStyle name="Adjustable" xfId="2" xr:uid="{B772A5B1-92C3-43C1-A648-3FC67B7FED73}"/>
    <cellStyle name="Best" xfId="3" xr:uid="{DD2022A9-07F0-4F49-9913-34A2A5B9B2E6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CB707-C0D8-45C8-BB4D-90299BBB6DBF}">
  <dimension ref="A1:C55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10" t="s">
        <v>16</v>
      </c>
      <c r="B1" s="10"/>
      <c r="C1" s="10"/>
    </row>
    <row r="2" spans="1:3" x14ac:dyDescent="0.25">
      <c r="A2" s="10" t="s">
        <v>17</v>
      </c>
      <c r="B2" s="10"/>
      <c r="C2" s="10"/>
    </row>
    <row r="3" spans="1:3" x14ac:dyDescent="0.25">
      <c r="A3" s="10"/>
      <c r="B3" s="10"/>
      <c r="C3" s="10"/>
    </row>
    <row r="4" spans="1:3" x14ac:dyDescent="0.25">
      <c r="A4" s="10" t="s">
        <v>48</v>
      </c>
      <c r="B4" s="11">
        <v>44380.489733796298</v>
      </c>
      <c r="C4" s="12">
        <v>44380.489733796298</v>
      </c>
    </row>
    <row r="5" spans="1:3" x14ac:dyDescent="0.25">
      <c r="A5" s="10"/>
      <c r="B5" s="10"/>
      <c r="C5" s="10"/>
    </row>
    <row r="6" spans="1:3" x14ac:dyDescent="0.25">
      <c r="A6" s="10"/>
      <c r="B6" s="10"/>
      <c r="C6" s="10"/>
    </row>
    <row r="7" spans="1:3" x14ac:dyDescent="0.25">
      <c r="A7" s="10" t="s">
        <v>18</v>
      </c>
      <c r="B7" s="10"/>
      <c r="C7" s="10"/>
    </row>
    <row r="8" spans="1:3" x14ac:dyDescent="0.25">
      <c r="A8" s="10"/>
      <c r="B8" s="10"/>
      <c r="C8" s="10"/>
    </row>
    <row r="9" spans="1:3" x14ac:dyDescent="0.25">
      <c r="A9" s="10" t="s">
        <v>19</v>
      </c>
      <c r="B9" s="10"/>
      <c r="C9" s="10"/>
    </row>
    <row r="10" spans="1:3" x14ac:dyDescent="0.25">
      <c r="A10" s="10" t="s">
        <v>20</v>
      </c>
      <c r="B10" s="10"/>
      <c r="C10" s="10"/>
    </row>
    <row r="11" spans="1:3" x14ac:dyDescent="0.25">
      <c r="A11" s="10" t="s">
        <v>83</v>
      </c>
      <c r="B11" s="10"/>
      <c r="C11" s="10"/>
    </row>
    <row r="12" spans="1:3" x14ac:dyDescent="0.25">
      <c r="A12" s="10" t="s">
        <v>84</v>
      </c>
      <c r="B12" s="10"/>
      <c r="C12" s="10"/>
    </row>
    <row r="13" spans="1:3" x14ac:dyDescent="0.25">
      <c r="A13" s="10" t="s">
        <v>21</v>
      </c>
      <c r="B13" s="10"/>
      <c r="C13" s="10"/>
    </row>
    <row r="14" spans="1:3" x14ac:dyDescent="0.25">
      <c r="A14" s="10" t="s">
        <v>22</v>
      </c>
      <c r="B14" s="10"/>
      <c r="C14" s="10"/>
    </row>
    <row r="15" spans="1:3" x14ac:dyDescent="0.25">
      <c r="A15" s="10" t="s">
        <v>23</v>
      </c>
      <c r="B15" s="10"/>
      <c r="C15" s="10"/>
    </row>
    <row r="16" spans="1:3" x14ac:dyDescent="0.25">
      <c r="A16" s="10" t="s">
        <v>24</v>
      </c>
      <c r="B16" s="10"/>
      <c r="C16" s="10"/>
    </row>
    <row r="17" spans="1:3" x14ac:dyDescent="0.25">
      <c r="A17" s="10" t="s">
        <v>85</v>
      </c>
      <c r="B17" s="10"/>
      <c r="C17" s="10"/>
    </row>
    <row r="18" spans="1:3" x14ac:dyDescent="0.25">
      <c r="A18" s="10" t="s">
        <v>49</v>
      </c>
      <c r="B18" s="10"/>
      <c r="C18" s="10"/>
    </row>
    <row r="19" spans="1:3" x14ac:dyDescent="0.25">
      <c r="A19" s="10" t="s">
        <v>25</v>
      </c>
      <c r="B19" s="10"/>
      <c r="C19" s="10"/>
    </row>
    <row r="20" spans="1:3" x14ac:dyDescent="0.25">
      <c r="A20" s="10" t="s">
        <v>50</v>
      </c>
      <c r="B20" s="10"/>
      <c r="C20" s="10"/>
    </row>
    <row r="21" spans="1:3" x14ac:dyDescent="0.25">
      <c r="A21" s="10" t="s">
        <v>26</v>
      </c>
      <c r="B21" s="10"/>
      <c r="C21" s="10"/>
    </row>
    <row r="22" spans="1:3" x14ac:dyDescent="0.25">
      <c r="A22" s="10" t="s">
        <v>51</v>
      </c>
      <c r="B22" s="10"/>
      <c r="C22" s="10"/>
    </row>
    <row r="23" spans="1:3" x14ac:dyDescent="0.25">
      <c r="A23" s="10"/>
      <c r="B23" s="10"/>
      <c r="C23" s="10"/>
    </row>
    <row r="24" spans="1:3" x14ac:dyDescent="0.25">
      <c r="A24" s="10" t="s">
        <v>87</v>
      </c>
      <c r="B24" s="10"/>
      <c r="C24" s="10"/>
    </row>
    <row r="25" spans="1:3" x14ac:dyDescent="0.25">
      <c r="A25" s="10" t="s">
        <v>88</v>
      </c>
      <c r="B25" s="10"/>
      <c r="C25" s="10"/>
    </row>
    <row r="26" spans="1:3" x14ac:dyDescent="0.25">
      <c r="A26" s="10" t="s">
        <v>86</v>
      </c>
      <c r="B26" s="10"/>
      <c r="C26" s="10"/>
    </row>
    <row r="27" spans="1:3" x14ac:dyDescent="0.25">
      <c r="A27" s="10" t="s">
        <v>89</v>
      </c>
      <c r="B27" s="10"/>
      <c r="C27" s="10"/>
    </row>
    <row r="28" spans="1:3" x14ac:dyDescent="0.25">
      <c r="A28" s="10"/>
      <c r="B28" s="10"/>
      <c r="C28" s="10"/>
    </row>
    <row r="29" spans="1:3" x14ac:dyDescent="0.25">
      <c r="A29" s="10" t="s">
        <v>27</v>
      </c>
      <c r="B29" s="10" t="s">
        <v>28</v>
      </c>
      <c r="C29" s="10"/>
    </row>
    <row r="30" spans="1:3" x14ac:dyDescent="0.25">
      <c r="A30" s="10"/>
      <c r="B30" s="10"/>
      <c r="C30" s="10"/>
    </row>
    <row r="31" spans="1:3" x14ac:dyDescent="0.25">
      <c r="A31" s="10" t="s">
        <v>29</v>
      </c>
      <c r="B31" s="13" t="s">
        <v>30</v>
      </c>
      <c r="C31" s="10"/>
    </row>
    <row r="32" spans="1:3" x14ac:dyDescent="0.25">
      <c r="A32" s="10"/>
      <c r="B32" s="10"/>
      <c r="C32" s="10"/>
    </row>
    <row r="33" spans="1:3" x14ac:dyDescent="0.25">
      <c r="A33" s="10" t="s">
        <v>31</v>
      </c>
      <c r="B33" s="14">
        <v>180.05581010364</v>
      </c>
      <c r="C33" s="10"/>
    </row>
    <row r="34" spans="1:3" x14ac:dyDescent="0.25">
      <c r="A34" s="10"/>
      <c r="B34" s="10"/>
      <c r="C34" s="10"/>
    </row>
    <row r="35" spans="1:3" x14ac:dyDescent="0.25">
      <c r="A35" s="10" t="s">
        <v>32</v>
      </c>
      <c r="B35" s="14" t="s">
        <v>33</v>
      </c>
      <c r="C35" s="10"/>
    </row>
    <row r="36" spans="1:3" x14ac:dyDescent="0.25">
      <c r="A36" s="10"/>
      <c r="B36" s="10"/>
      <c r="C36" s="10"/>
    </row>
    <row r="37" spans="1:3" x14ac:dyDescent="0.25">
      <c r="A37" s="10" t="s">
        <v>34</v>
      </c>
      <c r="B37" s="14">
        <v>0</v>
      </c>
      <c r="C37" s="10"/>
    </row>
    <row r="38" spans="1:3" x14ac:dyDescent="0.25">
      <c r="A38" s="10"/>
      <c r="B38" s="10"/>
      <c r="C38" s="10"/>
    </row>
    <row r="39" spans="1:3" x14ac:dyDescent="0.25">
      <c r="A39" s="10" t="s">
        <v>35</v>
      </c>
      <c r="B39" s="10" t="s">
        <v>36</v>
      </c>
      <c r="C39" s="10"/>
    </row>
    <row r="40" spans="1:3" x14ac:dyDescent="0.25">
      <c r="A40" s="10"/>
      <c r="B40" s="10"/>
      <c r="C40" s="10"/>
    </row>
    <row r="41" spans="1:3" x14ac:dyDescent="0.25">
      <c r="A41" s="10" t="s">
        <v>37</v>
      </c>
      <c r="B41" s="10" t="s">
        <v>33</v>
      </c>
      <c r="C41" s="10"/>
    </row>
    <row r="42" spans="1:3" x14ac:dyDescent="0.25">
      <c r="A42" s="10"/>
      <c r="B42" s="10"/>
      <c r="C42" s="10"/>
    </row>
    <row r="43" spans="1:3" x14ac:dyDescent="0.25">
      <c r="A43" s="10" t="s">
        <v>38</v>
      </c>
      <c r="B43" s="14">
        <v>31</v>
      </c>
      <c r="C43" s="10"/>
    </row>
    <row r="44" spans="1:3" x14ac:dyDescent="0.25">
      <c r="A44" s="10"/>
      <c r="B44" s="10"/>
      <c r="C44" s="10"/>
    </row>
    <row r="45" spans="1:3" x14ac:dyDescent="0.25">
      <c r="A45" s="10" t="s">
        <v>39</v>
      </c>
      <c r="B45" s="14" t="s">
        <v>33</v>
      </c>
      <c r="C45" s="10"/>
    </row>
    <row r="46" spans="1:3" x14ac:dyDescent="0.25">
      <c r="A46" s="10"/>
      <c r="B46" s="10"/>
      <c r="C46" s="10"/>
    </row>
    <row r="47" spans="1:3" x14ac:dyDescent="0.25">
      <c r="A47" s="10" t="s">
        <v>40</v>
      </c>
      <c r="B47" s="14" t="s">
        <v>33</v>
      </c>
      <c r="C47" s="10"/>
    </row>
    <row r="48" spans="1:3" x14ac:dyDescent="0.25">
      <c r="A48" s="10"/>
      <c r="B48" s="10"/>
      <c r="C48" s="10"/>
    </row>
    <row r="49" spans="1:3" x14ac:dyDescent="0.25">
      <c r="A49" s="10" t="s">
        <v>41</v>
      </c>
      <c r="B49" s="10" t="s">
        <v>42</v>
      </c>
      <c r="C49" s="10"/>
    </row>
    <row r="50" spans="1:3" x14ac:dyDescent="0.25">
      <c r="A50" s="10" t="s">
        <v>43</v>
      </c>
      <c r="B50" s="10" t="s">
        <v>42</v>
      </c>
      <c r="C50" s="10"/>
    </row>
    <row r="51" spans="1:3" x14ac:dyDescent="0.25">
      <c r="A51" s="10" t="s">
        <v>44</v>
      </c>
      <c r="B51" s="10" t="s">
        <v>42</v>
      </c>
      <c r="C51" s="10"/>
    </row>
    <row r="52" spans="1:3" x14ac:dyDescent="0.25">
      <c r="A52" s="10" t="s">
        <v>45</v>
      </c>
      <c r="B52" s="10" t="s">
        <v>42</v>
      </c>
      <c r="C52" s="10"/>
    </row>
    <row r="53" spans="1:3" x14ac:dyDescent="0.25">
      <c r="A53" s="10" t="s">
        <v>46</v>
      </c>
      <c r="B53" s="10" t="s">
        <v>42</v>
      </c>
      <c r="C53" s="10"/>
    </row>
    <row r="54" spans="1:3" x14ac:dyDescent="0.25">
      <c r="A54" s="10"/>
      <c r="B54" s="10"/>
      <c r="C54" s="10"/>
    </row>
    <row r="55" spans="1:3" x14ac:dyDescent="0.25">
      <c r="A55" s="10" t="s">
        <v>47</v>
      </c>
      <c r="B55" s="10"/>
      <c r="C55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CCB26-F4FD-4D9D-A7C2-889E56374E65}">
  <dimension ref="A1:F21"/>
  <sheetViews>
    <sheetView workbookViewId="0">
      <selection activeCell="A9" sqref="A9"/>
    </sheetView>
  </sheetViews>
  <sheetFormatPr defaultRowHeight="15" x14ac:dyDescent="0.25"/>
  <sheetData>
    <row r="1" spans="1:6" ht="18.75" x14ac:dyDescent="0.3">
      <c r="A1" s="17" t="s">
        <v>77</v>
      </c>
      <c r="B1" s="18"/>
      <c r="C1" s="18"/>
      <c r="D1" s="18"/>
      <c r="E1" s="18"/>
      <c r="F1" s="18"/>
    </row>
    <row r="2" spans="1:6" ht="18.75" x14ac:dyDescent="0.3">
      <c r="A2" s="17" t="s">
        <v>78</v>
      </c>
      <c r="B2" s="18"/>
      <c r="C2" s="18"/>
      <c r="D2" s="18"/>
      <c r="E2" s="18"/>
      <c r="F2" s="18"/>
    </row>
    <row r="3" spans="1:6" ht="18.75" x14ac:dyDescent="0.3">
      <c r="A3" s="17" t="s">
        <v>62</v>
      </c>
      <c r="B3" s="18"/>
      <c r="C3" s="18"/>
      <c r="D3" s="18"/>
      <c r="E3" s="18"/>
      <c r="F3" s="18"/>
    </row>
    <row r="4" spans="1:6" ht="18.75" x14ac:dyDescent="0.3">
      <c r="A4" s="17" t="s">
        <v>74</v>
      </c>
      <c r="B4" s="18"/>
      <c r="C4" s="18"/>
      <c r="D4" s="18"/>
      <c r="E4" s="18"/>
      <c r="F4" s="18"/>
    </row>
    <row r="5" spans="1:6" ht="15.75" x14ac:dyDescent="0.25">
      <c r="A5" s="19" t="s">
        <v>0</v>
      </c>
      <c r="B5" s="19"/>
      <c r="C5" s="19"/>
      <c r="D5" s="18"/>
      <c r="E5" s="18"/>
      <c r="F5" s="18"/>
    </row>
    <row r="6" spans="1:6" ht="15.75" x14ac:dyDescent="0.25">
      <c r="A6" s="19" t="s">
        <v>65</v>
      </c>
      <c r="B6" s="19"/>
      <c r="C6" s="19"/>
      <c r="D6" s="18"/>
      <c r="E6" s="18"/>
      <c r="F6" s="18"/>
    </row>
    <row r="7" spans="1:6" ht="15.75" x14ac:dyDescent="0.25">
      <c r="A7" s="19" t="s">
        <v>79</v>
      </c>
      <c r="B7" s="19"/>
      <c r="C7" s="19"/>
      <c r="D7" s="18"/>
      <c r="E7" s="18"/>
      <c r="F7" s="18"/>
    </row>
    <row r="8" spans="1:6" ht="15.75" x14ac:dyDescent="0.25">
      <c r="A8" s="19" t="s">
        <v>80</v>
      </c>
      <c r="B8" s="19"/>
      <c r="C8" s="19"/>
      <c r="D8" s="18"/>
      <c r="E8" s="18"/>
      <c r="F8" s="18"/>
    </row>
    <row r="9" spans="1:6" ht="15.75" x14ac:dyDescent="0.25">
      <c r="A9" s="19" t="s">
        <v>66</v>
      </c>
      <c r="B9" s="19"/>
      <c r="C9" s="19"/>
      <c r="D9" s="18"/>
      <c r="E9" s="18"/>
      <c r="F9" s="18"/>
    </row>
    <row r="10" spans="1:6" ht="15.75" x14ac:dyDescent="0.25">
      <c r="A10" s="19" t="s">
        <v>71</v>
      </c>
      <c r="B10" s="19"/>
      <c r="C10" s="19"/>
      <c r="D10" s="18"/>
      <c r="E10" s="18"/>
      <c r="F10" s="18"/>
    </row>
    <row r="11" spans="1:6" ht="15.75" x14ac:dyDescent="0.25">
      <c r="A11" s="19" t="s">
        <v>72</v>
      </c>
      <c r="B11" s="19"/>
      <c r="C11" s="19"/>
      <c r="D11" s="18"/>
      <c r="E11" s="18"/>
      <c r="F11" s="18"/>
    </row>
    <row r="12" spans="1:6" ht="15.75" x14ac:dyDescent="0.25">
      <c r="A12" s="19" t="s">
        <v>2</v>
      </c>
      <c r="B12" s="19"/>
      <c r="C12" s="19"/>
      <c r="D12" s="18"/>
      <c r="E12" s="18"/>
      <c r="F12" s="18"/>
    </row>
    <row r="13" spans="1:6" ht="15.75" x14ac:dyDescent="0.25">
      <c r="A13" s="19"/>
      <c r="B13" s="19"/>
      <c r="C13" s="19"/>
      <c r="D13" s="18"/>
      <c r="E13" s="18"/>
      <c r="F13" s="18"/>
    </row>
    <row r="14" spans="1:6" ht="15.75" x14ac:dyDescent="0.25">
      <c r="A14" s="19" t="s">
        <v>1</v>
      </c>
      <c r="B14" s="19"/>
      <c r="C14" s="19"/>
      <c r="D14" s="18"/>
      <c r="E14" s="18"/>
      <c r="F14" s="18"/>
    </row>
    <row r="15" spans="1:6" ht="15.75" x14ac:dyDescent="0.25">
      <c r="A15" s="19" t="s">
        <v>73</v>
      </c>
      <c r="B15" s="19"/>
      <c r="C15" s="19"/>
      <c r="D15" s="18"/>
      <c r="E15" s="18"/>
      <c r="F15" s="18"/>
    </row>
    <row r="16" spans="1:6" ht="15.75" x14ac:dyDescent="0.25">
      <c r="A16" s="18"/>
      <c r="B16" s="18"/>
      <c r="C16" s="18"/>
      <c r="D16" s="18"/>
      <c r="E16" s="18"/>
      <c r="F16" s="18"/>
    </row>
    <row r="17" spans="1:6" ht="15.75" x14ac:dyDescent="0.25">
      <c r="A17" s="18" t="s">
        <v>3</v>
      </c>
      <c r="B17" s="18"/>
      <c r="C17" s="18"/>
      <c r="D17" s="18"/>
      <c r="E17" s="18"/>
      <c r="F17" s="18"/>
    </row>
    <row r="18" spans="1:6" ht="15.75" x14ac:dyDescent="0.25">
      <c r="A18" s="18"/>
      <c r="B18" s="18"/>
      <c r="C18" s="18"/>
      <c r="D18" s="18"/>
      <c r="E18" s="18"/>
      <c r="F18" s="18"/>
    </row>
    <row r="19" spans="1:6" ht="15.75" x14ac:dyDescent="0.25">
      <c r="A19" s="18" t="s">
        <v>7</v>
      </c>
      <c r="B19" s="18"/>
      <c r="C19" s="18"/>
      <c r="D19" s="18"/>
      <c r="E19" s="18"/>
      <c r="F19" s="18"/>
    </row>
    <row r="20" spans="1:6" ht="15.75" x14ac:dyDescent="0.25">
      <c r="A20" s="18" t="s">
        <v>8</v>
      </c>
      <c r="B20" s="18"/>
      <c r="C20" s="18"/>
      <c r="D20" s="18"/>
      <c r="E20" s="18"/>
      <c r="F20" s="18"/>
    </row>
    <row r="21" spans="1:6" ht="15.75" x14ac:dyDescent="0.25">
      <c r="A21" s="18" t="s">
        <v>9</v>
      </c>
      <c r="B21" s="18"/>
      <c r="C21" s="18"/>
      <c r="D21" s="18"/>
      <c r="E21" s="18"/>
      <c r="F21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77B79-8C67-41AC-937B-D0972419EF69}">
  <dimension ref="A1:AL28"/>
  <sheetViews>
    <sheetView tabSelected="1" workbookViewId="0">
      <selection activeCell="G18" sqref="G18"/>
    </sheetView>
  </sheetViews>
  <sheetFormatPr defaultRowHeight="15" x14ac:dyDescent="0.25"/>
  <cols>
    <col min="3" max="3" width="8.140625" customWidth="1"/>
    <col min="4" max="4" width="8.7109375" customWidth="1"/>
    <col min="5" max="5" width="8.28515625" customWidth="1"/>
    <col min="7" max="7" width="6.85546875" customWidth="1"/>
    <col min="8" max="8" width="2.85546875" customWidth="1"/>
    <col min="9" max="9" width="7.140625" customWidth="1"/>
    <col min="11" max="11" width="8" customWidth="1"/>
    <col min="13" max="13" width="7.140625" customWidth="1"/>
    <col min="14" max="14" width="5.5703125" customWidth="1"/>
    <col min="15" max="15" width="7.42578125" customWidth="1"/>
    <col min="19" max="19" width="7.5703125" customWidth="1"/>
    <col min="20" max="20" width="5.28515625" customWidth="1"/>
    <col min="21" max="21" width="7" customWidth="1"/>
    <col min="23" max="23" width="8" customWidth="1"/>
    <col min="25" max="25" width="7.28515625" customWidth="1"/>
    <col min="26" max="26" width="6.28515625" customWidth="1"/>
    <col min="29" max="29" width="7.85546875" customWidth="1"/>
    <col min="30" max="30" width="8" customWidth="1"/>
    <col min="35" max="35" width="8" customWidth="1"/>
    <col min="36" max="36" width="7.85546875" customWidth="1"/>
  </cols>
  <sheetData>
    <row r="1" spans="1:38" ht="18.75" x14ac:dyDescent="0.3">
      <c r="A1" s="17" t="s">
        <v>61</v>
      </c>
    </row>
    <row r="2" spans="1:38" x14ac:dyDescent="0.25">
      <c r="D2" s="16" t="s">
        <v>53</v>
      </c>
      <c r="E2" s="15"/>
      <c r="F2" s="16" t="s">
        <v>54</v>
      </c>
    </row>
    <row r="3" spans="1:38" x14ac:dyDescent="0.25">
      <c r="C3" s="4" t="s">
        <v>15</v>
      </c>
      <c r="D3" s="7">
        <f>SUMPRODUCT($B10:$B24,AA10:AA24)</f>
        <v>104.38121635076978</v>
      </c>
      <c r="F3" s="7">
        <f>SUMPRODUCT($B10:$B24,AG10:AG24)</f>
        <v>75.674593752875012</v>
      </c>
    </row>
    <row r="4" spans="1:38" x14ac:dyDescent="0.25">
      <c r="C4" s="4" t="s">
        <v>52</v>
      </c>
      <c r="D4" s="9">
        <f>D3+F3</f>
        <v>180.05581010364477</v>
      </c>
    </row>
    <row r="5" spans="1:38" x14ac:dyDescent="0.25">
      <c r="A5" s="3">
        <v>0.04</v>
      </c>
      <c r="B5" t="s">
        <v>63</v>
      </c>
    </row>
    <row r="7" spans="1:38" ht="15.75" x14ac:dyDescent="0.25">
      <c r="B7" s="4" t="s">
        <v>5</v>
      </c>
      <c r="C7" s="4" t="s">
        <v>81</v>
      </c>
      <c r="D7" s="21"/>
      <c r="E7" s="19" t="s">
        <v>57</v>
      </c>
      <c r="F7" s="21"/>
      <c r="G7" s="21"/>
      <c r="H7" s="21"/>
      <c r="I7" s="4" t="s">
        <v>81</v>
      </c>
      <c r="J7" s="21"/>
      <c r="K7" s="19" t="s">
        <v>58</v>
      </c>
      <c r="L7" s="21"/>
      <c r="M7" s="21"/>
      <c r="N7" s="21"/>
      <c r="O7" s="4" t="s">
        <v>81</v>
      </c>
      <c r="P7" s="21"/>
      <c r="Q7" s="19" t="s">
        <v>59</v>
      </c>
      <c r="R7" s="21"/>
      <c r="S7" s="21"/>
      <c r="T7" s="21"/>
      <c r="U7" s="4" t="s">
        <v>81</v>
      </c>
      <c r="V7" s="21"/>
      <c r="W7" s="19" t="s">
        <v>60</v>
      </c>
      <c r="X7" s="21"/>
      <c r="Y7" s="21"/>
      <c r="Z7" s="21"/>
      <c r="AA7" s="21" t="s">
        <v>12</v>
      </c>
      <c r="AB7" s="21"/>
      <c r="AC7" s="21"/>
      <c r="AD7" s="21"/>
      <c r="AE7" s="21"/>
      <c r="AF7" s="21"/>
      <c r="AG7" s="21"/>
      <c r="AH7" s="21"/>
    </row>
    <row r="8" spans="1:38" x14ac:dyDescent="0.25">
      <c r="B8" s="4" t="s">
        <v>75</v>
      </c>
      <c r="C8" s="4" t="s">
        <v>82</v>
      </c>
      <c r="D8" s="22" t="str">
        <f>D2</f>
        <v>Prod1</v>
      </c>
      <c r="E8" s="22"/>
      <c r="F8" s="22" t="str">
        <f>F2</f>
        <v>Prod2</v>
      </c>
      <c r="G8" s="22"/>
      <c r="H8" s="22"/>
      <c r="I8" s="4" t="s">
        <v>82</v>
      </c>
      <c r="J8" s="22" t="str">
        <f>D8</f>
        <v>Prod1</v>
      </c>
      <c r="K8" s="22"/>
      <c r="L8" s="22" t="str">
        <f>F8</f>
        <v>Prod2</v>
      </c>
      <c r="M8" s="22"/>
      <c r="N8" s="22"/>
      <c r="O8" s="4" t="s">
        <v>82</v>
      </c>
      <c r="P8" s="22" t="str">
        <f>J8</f>
        <v>Prod1</v>
      </c>
      <c r="Q8" s="22"/>
      <c r="R8" s="22" t="str">
        <f>L8</f>
        <v>Prod2</v>
      </c>
      <c r="S8" s="22"/>
      <c r="T8" s="22"/>
      <c r="U8" s="4" t="s">
        <v>82</v>
      </c>
      <c r="V8" s="22" t="str">
        <f>P8</f>
        <v>Prod1</v>
      </c>
      <c r="W8" s="22"/>
      <c r="X8" s="22" t="str">
        <f>R8</f>
        <v>Prod2</v>
      </c>
      <c r="Y8" s="22"/>
      <c r="Z8" s="21"/>
      <c r="AA8" s="21" t="str">
        <f>V8</f>
        <v>Prod1</v>
      </c>
      <c r="AB8" s="21"/>
      <c r="AC8" s="21"/>
      <c r="AD8" s="21"/>
      <c r="AE8" s="21"/>
      <c r="AF8" s="21"/>
      <c r="AG8" s="21" t="str">
        <f>X8</f>
        <v>Prod2</v>
      </c>
      <c r="AH8" s="21"/>
    </row>
    <row r="9" spans="1:38" x14ac:dyDescent="0.25">
      <c r="A9" s="20" t="s">
        <v>4</v>
      </c>
      <c r="B9" s="20" t="s">
        <v>64</v>
      </c>
      <c r="C9" s="20" t="s">
        <v>6</v>
      </c>
      <c r="D9" s="20" t="s">
        <v>55</v>
      </c>
      <c r="E9" s="20" t="s">
        <v>56</v>
      </c>
      <c r="F9" s="20" t="s">
        <v>55</v>
      </c>
      <c r="G9" s="20" t="s">
        <v>56</v>
      </c>
      <c r="I9" s="20" t="s">
        <v>6</v>
      </c>
      <c r="J9" s="20" t="s">
        <v>55</v>
      </c>
      <c r="K9" s="20" t="s">
        <v>56</v>
      </c>
      <c r="L9" s="20" t="s">
        <v>55</v>
      </c>
      <c r="M9" s="20" t="s">
        <v>56</v>
      </c>
      <c r="O9" s="20" t="s">
        <v>6</v>
      </c>
      <c r="P9" s="20" t="s">
        <v>55</v>
      </c>
      <c r="Q9" s="20" t="s">
        <v>56</v>
      </c>
      <c r="R9" s="20" t="s">
        <v>55</v>
      </c>
      <c r="S9" s="20" t="s">
        <v>56</v>
      </c>
      <c r="U9" s="20"/>
      <c r="V9" s="20" t="s">
        <v>55</v>
      </c>
      <c r="W9" s="20" t="s">
        <v>56</v>
      </c>
      <c r="X9" s="20" t="s">
        <v>55</v>
      </c>
      <c r="Y9" s="20" t="s">
        <v>56</v>
      </c>
      <c r="Z9" s="4"/>
      <c r="AA9" s="20" t="s">
        <v>13</v>
      </c>
      <c r="AB9" s="20" t="s">
        <v>14</v>
      </c>
      <c r="AC9" s="20" t="s">
        <v>67</v>
      </c>
      <c r="AD9" s="20" t="s">
        <v>68</v>
      </c>
      <c r="AE9" s="23" t="s">
        <v>76</v>
      </c>
      <c r="AF9" s="20"/>
      <c r="AG9" s="20" t="s">
        <v>13</v>
      </c>
      <c r="AH9" s="20" t="s">
        <v>14</v>
      </c>
      <c r="AI9" s="20" t="s">
        <v>67</v>
      </c>
      <c r="AJ9" s="20" t="s">
        <v>68</v>
      </c>
      <c r="AK9" s="23" t="s">
        <v>69</v>
      </c>
      <c r="AL9" s="20"/>
    </row>
    <row r="10" spans="1:38" x14ac:dyDescent="0.25">
      <c r="A10">
        <v>1</v>
      </c>
      <c r="B10">
        <f>1/(1+$A$5)</f>
        <v>0.96153846153846145</v>
      </c>
      <c r="C10" s="24">
        <v>0</v>
      </c>
      <c r="D10" s="2">
        <v>35</v>
      </c>
      <c r="E10" s="5">
        <v>11.67</v>
      </c>
      <c r="F10" s="2">
        <v>11.666666666666666</v>
      </c>
      <c r="G10" s="3">
        <v>17.5</v>
      </c>
      <c r="I10" s="24">
        <v>0</v>
      </c>
      <c r="J10" s="2">
        <v>5</v>
      </c>
      <c r="K10" s="5">
        <v>2.5</v>
      </c>
      <c r="L10" s="2">
        <v>7</v>
      </c>
      <c r="M10" s="3">
        <v>3.75</v>
      </c>
      <c r="O10" s="1">
        <v>0.34995625546806652</v>
      </c>
      <c r="P10" s="2">
        <v>40</v>
      </c>
      <c r="Q10" s="5">
        <v>22.86</v>
      </c>
      <c r="R10" s="2">
        <v>26.67</v>
      </c>
      <c r="S10" s="5">
        <v>15.24</v>
      </c>
      <c r="U10" s="1">
        <v>0</v>
      </c>
      <c r="V10" s="2">
        <v>1</v>
      </c>
      <c r="W10" s="5">
        <v>0.53333333333333333</v>
      </c>
      <c r="X10" s="2">
        <v>1.1000000000000001</v>
      </c>
      <c r="Y10" s="5">
        <v>0.75</v>
      </c>
      <c r="AA10" s="7">
        <f>$C10*D10+$I10*J10+$O10*P10+$U10*V10</f>
        <v>13.99825021872266</v>
      </c>
      <c r="AB10" s="8">
        <f>$C10*E10+$I10*K10+$O10*Q10+$U10*W10</f>
        <v>8</v>
      </c>
      <c r="AC10" s="3">
        <v>0</v>
      </c>
      <c r="AD10" s="3">
        <v>8</v>
      </c>
      <c r="AE10" s="6" t="str">
        <f>[1]!WB(AB10,"&gt;=",AC10)</f>
        <v>&gt;=</v>
      </c>
      <c r="AF10" s="6" t="str">
        <f>[1]!WB(AB10,"&lt;=",AD10)</f>
        <v>=&lt;=</v>
      </c>
      <c r="AG10" s="7">
        <f>$C10*F10+$I10*L10+$O10*R10+$U10*X10</f>
        <v>9.3333333333333339</v>
      </c>
      <c r="AH10" s="8">
        <f>$C10*G10+$I10*M10+$O10*S10+$U10*Y10</f>
        <v>5.3333333333333339</v>
      </c>
      <c r="AI10" s="3">
        <v>0</v>
      </c>
      <c r="AJ10" s="3">
        <v>9</v>
      </c>
      <c r="AK10" s="6" t="str">
        <f>[1]!WB(AH10,"&gt;=",AI10)</f>
        <v>&gt;=</v>
      </c>
      <c r="AL10" s="6" t="str">
        <f>[1]!WB(AH10,"&lt;=",AJ10)</f>
        <v>&lt;=</v>
      </c>
    </row>
    <row r="11" spans="1:38" x14ac:dyDescent="0.25">
      <c r="A11">
        <f>1+A10</f>
        <v>2</v>
      </c>
      <c r="B11">
        <f>B10/(1+$A$5)</f>
        <v>0.92455621301775137</v>
      </c>
      <c r="C11" s="24">
        <v>0</v>
      </c>
      <c r="D11" s="2">
        <v>36</v>
      </c>
      <c r="E11" s="5">
        <v>12</v>
      </c>
      <c r="F11" s="2">
        <v>12</v>
      </c>
      <c r="G11" s="3">
        <v>18</v>
      </c>
      <c r="I11" s="24">
        <v>0</v>
      </c>
      <c r="J11" s="2">
        <v>6</v>
      </c>
      <c r="K11" s="5">
        <v>3</v>
      </c>
      <c r="L11" s="2">
        <v>8.3999999999999986</v>
      </c>
      <c r="M11" s="3">
        <v>4.5</v>
      </c>
      <c r="O11" s="1">
        <v>0.34115138592750532</v>
      </c>
      <c r="P11" s="2">
        <v>41</v>
      </c>
      <c r="Q11" s="5">
        <v>23.45</v>
      </c>
      <c r="R11" s="2">
        <v>27.33</v>
      </c>
      <c r="S11" s="5">
        <v>15.62</v>
      </c>
      <c r="U11" s="1">
        <v>0</v>
      </c>
      <c r="V11" s="2">
        <v>1.25</v>
      </c>
      <c r="W11" s="5">
        <v>0.66666666666666663</v>
      </c>
      <c r="X11" s="2">
        <v>1.4</v>
      </c>
      <c r="Y11" s="5">
        <v>1</v>
      </c>
      <c r="AA11" s="7">
        <f t="shared" ref="AA11:AA24" si="0">$C11*D11+$I11*J11+$O11*P11+$U11*V11</f>
        <v>13.987206823027718</v>
      </c>
      <c r="AB11" s="8">
        <f t="shared" ref="AB11:AB24" si="1">$C11*E11+$I11*K11+$O11*Q11+$U11*W11</f>
        <v>8</v>
      </c>
      <c r="AC11" s="3">
        <v>0</v>
      </c>
      <c r="AD11" s="3">
        <v>8</v>
      </c>
      <c r="AE11" s="6" t="str">
        <f>[1]!WB(AB11,"&gt;=",AC11)</f>
        <v>&gt;=</v>
      </c>
      <c r="AF11" s="6" t="str">
        <f>[1]!WB(AB11,"&lt;=",AD11)</f>
        <v>=&lt;=</v>
      </c>
      <c r="AG11" s="7">
        <f t="shared" ref="AG11:AG24" si="2">$C11*F11+$I11*L11+$O11*R11+$U11*X11</f>
        <v>9.3236673773987206</v>
      </c>
      <c r="AH11" s="8">
        <f t="shared" ref="AH11:AH24" si="3">$C11*G11+$I11*M11+$O11*S11+$U11*Y11</f>
        <v>5.3287846481876331</v>
      </c>
      <c r="AI11" s="3">
        <v>0</v>
      </c>
      <c r="AJ11" s="3">
        <v>9</v>
      </c>
      <c r="AK11" s="6" t="str">
        <f>[1]!WB(AH11,"&gt;=",AI11)</f>
        <v>&gt;=</v>
      </c>
      <c r="AL11" s="6" t="str">
        <f>[1]!WB(AH11,"&lt;=",AJ11)</f>
        <v>&lt;=</v>
      </c>
    </row>
    <row r="12" spans="1:38" x14ac:dyDescent="0.25">
      <c r="A12">
        <f t="shared" ref="A12:A24" si="4">1+A11</f>
        <v>3</v>
      </c>
      <c r="B12">
        <f>B11/(1+$A$5)</f>
        <v>0.88899635867091475</v>
      </c>
      <c r="C12" s="24">
        <v>0</v>
      </c>
      <c r="D12" s="2">
        <v>38</v>
      </c>
      <c r="E12" s="5">
        <v>12.67</v>
      </c>
      <c r="F12" s="2">
        <v>12.666666666666666</v>
      </c>
      <c r="G12" s="3">
        <v>19</v>
      </c>
      <c r="I12" s="24">
        <v>0</v>
      </c>
      <c r="J12" s="2">
        <v>7</v>
      </c>
      <c r="K12" s="5">
        <v>3.5</v>
      </c>
      <c r="L12" s="2">
        <v>9.7999999999999989</v>
      </c>
      <c r="M12" s="3">
        <v>5.25</v>
      </c>
      <c r="O12" s="1">
        <v>0.30889235860442821</v>
      </c>
      <c r="P12" s="2">
        <v>41.75</v>
      </c>
      <c r="Q12" s="5">
        <v>23.85</v>
      </c>
      <c r="R12" s="2">
        <v>27.833333333333332</v>
      </c>
      <c r="S12" s="5">
        <v>15.91</v>
      </c>
      <c r="U12" s="1">
        <v>0</v>
      </c>
      <c r="V12" s="2">
        <v>1.75</v>
      </c>
      <c r="W12" s="5">
        <v>0.93333333333333335</v>
      </c>
      <c r="X12" s="2">
        <v>1.95</v>
      </c>
      <c r="Y12" s="5">
        <v>1.34</v>
      </c>
      <c r="AA12" s="7">
        <f t="shared" si="0"/>
        <v>12.896255971734877</v>
      </c>
      <c r="AB12" s="8">
        <f t="shared" si="1"/>
        <v>7.3670827527156133</v>
      </c>
      <c r="AC12" s="3">
        <v>0</v>
      </c>
      <c r="AD12" s="3">
        <v>8</v>
      </c>
      <c r="AE12" s="6" t="str">
        <f>[1]!WB(AB12,"&gt;=",AC12)</f>
        <v>&gt;=</v>
      </c>
      <c r="AF12" s="6" t="str">
        <f>[1]!WB(AB12,"&lt;=",AD12)</f>
        <v>&lt;=</v>
      </c>
      <c r="AG12" s="7">
        <f t="shared" si="2"/>
        <v>8.597503981156585</v>
      </c>
      <c r="AH12" s="8">
        <f t="shared" si="3"/>
        <v>4.9144774253964529</v>
      </c>
      <c r="AI12" s="3">
        <v>0</v>
      </c>
      <c r="AJ12" s="3">
        <v>9</v>
      </c>
      <c r="AK12" s="6" t="str">
        <f>[1]!WB(AH12,"&gt;=",AI12)</f>
        <v>&gt;=</v>
      </c>
      <c r="AL12" s="6" t="str">
        <f>[1]!WB(AH12,"&lt;=",AJ12)</f>
        <v>&lt;=</v>
      </c>
    </row>
    <row r="13" spans="1:38" x14ac:dyDescent="0.25">
      <c r="A13">
        <f t="shared" si="4"/>
        <v>4</v>
      </c>
      <c r="B13">
        <f>B12/(1+$A$5)</f>
        <v>0.85480419102972571</v>
      </c>
      <c r="C13" s="24">
        <v>0</v>
      </c>
      <c r="D13" s="2">
        <v>41</v>
      </c>
      <c r="E13" s="5">
        <v>13.67</v>
      </c>
      <c r="F13" s="2">
        <v>13.666666666666666</v>
      </c>
      <c r="G13" s="3">
        <v>20.5</v>
      </c>
      <c r="I13" s="24">
        <v>0</v>
      </c>
      <c r="J13" s="2">
        <v>9</v>
      </c>
      <c r="K13" s="5">
        <v>4.5</v>
      </c>
      <c r="L13" s="2">
        <v>12.6</v>
      </c>
      <c r="M13" s="3">
        <v>6.75</v>
      </c>
      <c r="O13" s="1">
        <v>0</v>
      </c>
      <c r="P13" s="2">
        <v>42.5</v>
      </c>
      <c r="Q13" s="5">
        <v>24.285714285714285</v>
      </c>
      <c r="R13" s="2">
        <v>28.333333333333332</v>
      </c>
      <c r="S13" s="5">
        <v>16.19047619047619</v>
      </c>
      <c r="U13" s="1">
        <v>0</v>
      </c>
      <c r="V13" s="2">
        <v>2</v>
      </c>
      <c r="W13" s="5">
        <v>1.0666666666666667</v>
      </c>
      <c r="X13" s="2">
        <v>2.2000000000000002</v>
      </c>
      <c r="Y13" s="5">
        <v>1.54</v>
      </c>
      <c r="AA13" s="7">
        <f t="shared" si="0"/>
        <v>0</v>
      </c>
      <c r="AB13" s="8">
        <f t="shared" si="1"/>
        <v>0</v>
      </c>
      <c r="AC13" s="3">
        <v>0</v>
      </c>
      <c r="AD13" s="3">
        <v>8</v>
      </c>
      <c r="AE13" s="6" t="str">
        <f>[1]!WB(AB13,"&gt;=",AC13)</f>
        <v>=&gt;=</v>
      </c>
      <c r="AF13" s="6" t="str">
        <f>[1]!WB(AB13,"&lt;=",AD13)</f>
        <v>&lt;=</v>
      </c>
      <c r="AG13" s="7">
        <f t="shared" si="2"/>
        <v>0</v>
      </c>
      <c r="AH13" s="8">
        <f t="shared" si="3"/>
        <v>0</v>
      </c>
      <c r="AI13" s="3">
        <v>0</v>
      </c>
      <c r="AJ13" s="3">
        <v>9</v>
      </c>
      <c r="AK13" s="6" t="str">
        <f>[1]!WB(AH13,"&gt;=",AI13)</f>
        <v>=&gt;=</v>
      </c>
      <c r="AL13" s="6" t="str">
        <f>[1]!WB(AH13,"&lt;=",AJ13)</f>
        <v>&lt;=</v>
      </c>
    </row>
    <row r="14" spans="1:38" x14ac:dyDescent="0.25">
      <c r="A14">
        <f t="shared" si="4"/>
        <v>5</v>
      </c>
      <c r="B14">
        <f>B13/(1+$A$5)</f>
        <v>0.82192710675935166</v>
      </c>
      <c r="C14" s="24">
        <v>0.40909090909090912</v>
      </c>
      <c r="D14" s="2">
        <v>44</v>
      </c>
      <c r="E14" s="5">
        <v>14.666666666666666</v>
      </c>
      <c r="F14" s="2">
        <v>14.666666666666666</v>
      </c>
      <c r="G14" s="3">
        <v>22</v>
      </c>
      <c r="I14" s="24">
        <v>0</v>
      </c>
      <c r="J14" s="2">
        <v>12</v>
      </c>
      <c r="K14" s="5">
        <v>6</v>
      </c>
      <c r="L14" s="2">
        <v>16.799999999999997</v>
      </c>
      <c r="M14" s="3">
        <v>9</v>
      </c>
      <c r="O14" s="1">
        <v>0</v>
      </c>
      <c r="P14" s="2">
        <v>43.25</v>
      </c>
      <c r="Q14" s="5">
        <v>24.714285714285715</v>
      </c>
      <c r="R14" s="2">
        <v>28.833333333333332</v>
      </c>
      <c r="S14" s="5">
        <v>16.476190476190474</v>
      </c>
      <c r="U14" s="1">
        <v>0</v>
      </c>
      <c r="V14" s="2">
        <v>2.2999999999999998</v>
      </c>
      <c r="W14" s="5">
        <v>1.2266666666666666</v>
      </c>
      <c r="X14" s="2">
        <v>2.5299999999999998</v>
      </c>
      <c r="Y14" s="5">
        <v>1.75</v>
      </c>
      <c r="AA14" s="7">
        <f t="shared" si="0"/>
        <v>18</v>
      </c>
      <c r="AB14" s="8">
        <f t="shared" si="1"/>
        <v>6</v>
      </c>
      <c r="AC14" s="3">
        <v>0</v>
      </c>
      <c r="AD14" s="3">
        <v>8</v>
      </c>
      <c r="AE14" s="6" t="str">
        <f>[1]!WB(AB14,"&gt;=",AC14)</f>
        <v>&gt;=</v>
      </c>
      <c r="AF14" s="6" t="str">
        <f>[1]!WB(AB14,"&lt;=",AD14)</f>
        <v>&lt;=</v>
      </c>
      <c r="AG14" s="7">
        <f t="shared" si="2"/>
        <v>6</v>
      </c>
      <c r="AH14" s="8">
        <f t="shared" si="3"/>
        <v>9</v>
      </c>
      <c r="AI14" s="3">
        <v>0</v>
      </c>
      <c r="AJ14" s="3">
        <v>9</v>
      </c>
      <c r="AK14" s="6" t="str">
        <f>[1]!WB(AH14,"&gt;=",AI14)</f>
        <v>&gt;=</v>
      </c>
      <c r="AL14" s="6" t="str">
        <f>[1]!WB(AH14,"&lt;=",AJ14)</f>
        <v>=&lt;=</v>
      </c>
    </row>
    <row r="15" spans="1:38" x14ac:dyDescent="0.25">
      <c r="A15">
        <f t="shared" si="4"/>
        <v>6</v>
      </c>
      <c r="B15">
        <f>B14/(1+$A$5)</f>
        <v>0.79031452573014582</v>
      </c>
      <c r="C15" s="24">
        <v>0</v>
      </c>
      <c r="D15" s="2">
        <v>36</v>
      </c>
      <c r="E15" s="5">
        <v>12</v>
      </c>
      <c r="F15" s="2">
        <v>12</v>
      </c>
      <c r="G15" s="3">
        <v>18</v>
      </c>
      <c r="I15" s="24">
        <v>0</v>
      </c>
      <c r="J15" s="2">
        <v>15</v>
      </c>
      <c r="K15" s="5">
        <v>7.5</v>
      </c>
      <c r="L15" s="2">
        <v>21</v>
      </c>
      <c r="M15" s="3">
        <v>11.25</v>
      </c>
      <c r="O15" s="1">
        <v>0</v>
      </c>
      <c r="P15" s="2">
        <v>44</v>
      </c>
      <c r="Q15" s="5">
        <v>25.142857142857142</v>
      </c>
      <c r="R15" s="2">
        <v>29.333333333333332</v>
      </c>
      <c r="S15" s="5">
        <v>16.761904761904763</v>
      </c>
      <c r="U15" s="1">
        <v>0</v>
      </c>
      <c r="V15" s="2">
        <v>2.6</v>
      </c>
      <c r="W15" s="5">
        <v>1.3866666666666667</v>
      </c>
      <c r="X15" s="2">
        <v>2.8600000000000003</v>
      </c>
      <c r="Y15" s="5">
        <v>1.9724137931034487</v>
      </c>
      <c r="AA15" s="7">
        <f t="shared" si="0"/>
        <v>0</v>
      </c>
      <c r="AB15" s="8">
        <f t="shared" si="1"/>
        <v>0</v>
      </c>
      <c r="AC15" s="3">
        <v>0</v>
      </c>
      <c r="AD15" s="3">
        <v>8</v>
      </c>
      <c r="AE15" s="6" t="str">
        <f>[1]!WB(AB15,"&gt;=",AC15)</f>
        <v>=&gt;=</v>
      </c>
      <c r="AF15" s="6" t="str">
        <f>[1]!WB(AB15,"&lt;=",AD15)</f>
        <v>&lt;=</v>
      </c>
      <c r="AG15" s="7">
        <f t="shared" si="2"/>
        <v>0</v>
      </c>
      <c r="AH15" s="8">
        <f t="shared" si="3"/>
        <v>0</v>
      </c>
      <c r="AI15" s="3">
        <v>0</v>
      </c>
      <c r="AJ15" s="3">
        <v>9</v>
      </c>
      <c r="AK15" s="6" t="str">
        <f>[1]!WB(AH15,"&gt;=",AI15)</f>
        <v>=&gt;=</v>
      </c>
      <c r="AL15" s="6" t="str">
        <f>[1]!WB(AH15,"&lt;=",AJ15)</f>
        <v>&lt;=</v>
      </c>
    </row>
    <row r="16" spans="1:38" x14ac:dyDescent="0.25">
      <c r="A16">
        <f t="shared" si="4"/>
        <v>7</v>
      </c>
      <c r="B16">
        <f>B15/(1+$A$5)</f>
        <v>0.75991781320206331</v>
      </c>
      <c r="C16" s="24">
        <v>0.38297872340425532</v>
      </c>
      <c r="D16" s="2">
        <v>47</v>
      </c>
      <c r="E16" s="5">
        <v>15.666666666666666</v>
      </c>
      <c r="F16" s="2">
        <v>15.666666666666666</v>
      </c>
      <c r="G16" s="3">
        <v>23.5</v>
      </c>
      <c r="I16" s="24">
        <v>0</v>
      </c>
      <c r="J16" s="2">
        <v>19</v>
      </c>
      <c r="K16" s="5">
        <v>9.5</v>
      </c>
      <c r="L16" s="2">
        <v>26.599999999999998</v>
      </c>
      <c r="M16" s="3">
        <v>14.25</v>
      </c>
      <c r="O16" s="1">
        <v>0</v>
      </c>
      <c r="P16" s="2">
        <v>44.75</v>
      </c>
      <c r="Q16" s="5">
        <v>25.571428571428573</v>
      </c>
      <c r="R16" s="2">
        <v>29.833333333333332</v>
      </c>
      <c r="S16" s="5">
        <v>17.047619047619047</v>
      </c>
      <c r="U16" s="1">
        <v>0</v>
      </c>
      <c r="V16" s="2">
        <v>3</v>
      </c>
      <c r="W16" s="5">
        <v>1.6</v>
      </c>
      <c r="X16" s="2">
        <v>3.3000000000000003</v>
      </c>
      <c r="Y16" s="5">
        <v>2.2758620689655173</v>
      </c>
      <c r="AA16" s="7">
        <f t="shared" si="0"/>
        <v>18</v>
      </c>
      <c r="AB16" s="8">
        <f t="shared" si="1"/>
        <v>6</v>
      </c>
      <c r="AC16" s="3">
        <v>0</v>
      </c>
      <c r="AD16" s="3">
        <v>8</v>
      </c>
      <c r="AE16" s="6" t="str">
        <f>[1]!WB(AB16,"&gt;=",AC16)</f>
        <v>&gt;=</v>
      </c>
      <c r="AF16" s="6" t="str">
        <f>[1]!WB(AB16,"&lt;=",AD16)</f>
        <v>&lt;=</v>
      </c>
      <c r="AG16" s="7">
        <f t="shared" si="2"/>
        <v>6</v>
      </c>
      <c r="AH16" s="8">
        <f t="shared" si="3"/>
        <v>9</v>
      </c>
      <c r="AI16" s="3">
        <v>0</v>
      </c>
      <c r="AJ16" s="3">
        <v>9</v>
      </c>
      <c r="AK16" s="6" t="str">
        <f>[1]!WB(AH16,"&gt;=",AI16)</f>
        <v>&gt;=</v>
      </c>
      <c r="AL16" s="6" t="str">
        <f>[1]!WB(AH16,"&lt;=",AJ16)</f>
        <v>=&lt;=</v>
      </c>
    </row>
    <row r="17" spans="1:38" x14ac:dyDescent="0.25">
      <c r="A17">
        <f t="shared" si="4"/>
        <v>8</v>
      </c>
      <c r="B17">
        <f>B16/(1+$A$5)</f>
        <v>0.73069020500198389</v>
      </c>
      <c r="C17" s="24">
        <v>0.20793036750483557</v>
      </c>
      <c r="D17" s="2">
        <v>48</v>
      </c>
      <c r="E17" s="5">
        <v>16</v>
      </c>
      <c r="F17" s="2">
        <v>16</v>
      </c>
      <c r="G17" s="3">
        <v>24</v>
      </c>
      <c r="I17" s="24">
        <v>0</v>
      </c>
      <c r="J17" s="2">
        <v>21</v>
      </c>
      <c r="K17" s="5">
        <v>10.5</v>
      </c>
      <c r="L17" s="2">
        <v>29.4</v>
      </c>
      <c r="M17" s="3">
        <v>15.75</v>
      </c>
      <c r="O17" s="1">
        <v>0</v>
      </c>
      <c r="P17" s="2">
        <v>45.5</v>
      </c>
      <c r="Q17" s="5">
        <v>26</v>
      </c>
      <c r="R17" s="2">
        <v>30.333333333333332</v>
      </c>
      <c r="S17" s="5">
        <v>17.333333333333332</v>
      </c>
      <c r="U17" s="1">
        <v>0</v>
      </c>
      <c r="V17" s="2">
        <f>V16*1.35</f>
        <v>4.0500000000000007</v>
      </c>
      <c r="W17" s="5">
        <v>2.1600000000000006</v>
      </c>
      <c r="X17" s="2">
        <v>4.455000000000001</v>
      </c>
      <c r="Y17" s="5">
        <v>3.0724137931034492</v>
      </c>
      <c r="AA17" s="7">
        <f t="shared" si="0"/>
        <v>9.9806576402321063</v>
      </c>
      <c r="AB17" s="8">
        <f t="shared" si="1"/>
        <v>3.3268858800773691</v>
      </c>
      <c r="AC17" s="3">
        <v>0</v>
      </c>
      <c r="AD17" s="3">
        <v>8</v>
      </c>
      <c r="AE17" s="6" t="str">
        <f>[1]!WB(AB17,"&gt;=",AC17)</f>
        <v>&gt;=</v>
      </c>
      <c r="AF17" s="6" t="str">
        <f>[1]!WB(AB17,"&lt;=",AD17)</f>
        <v>&lt;=</v>
      </c>
      <c r="AG17" s="7">
        <f t="shared" si="2"/>
        <v>3.3268858800773691</v>
      </c>
      <c r="AH17" s="8">
        <f t="shared" si="3"/>
        <v>4.9903288201160532</v>
      </c>
      <c r="AI17" s="3">
        <v>0</v>
      </c>
      <c r="AJ17" s="3">
        <v>9</v>
      </c>
      <c r="AK17" s="6" t="str">
        <f>[1]!WB(AH17,"&gt;=",AI17)</f>
        <v>&gt;=</v>
      </c>
      <c r="AL17" s="6" t="str">
        <f>[1]!WB(AH17,"&lt;=",AJ17)</f>
        <v>&lt;=</v>
      </c>
    </row>
    <row r="18" spans="1:38" x14ac:dyDescent="0.25">
      <c r="A18">
        <f t="shared" si="4"/>
        <v>9</v>
      </c>
      <c r="B18">
        <f>B17/(1+$A$5)</f>
        <v>0.70258673557883067</v>
      </c>
      <c r="C18" s="24">
        <v>0</v>
      </c>
      <c r="D18" s="2">
        <v>49</v>
      </c>
      <c r="E18" s="5">
        <v>16.333333333333332</v>
      </c>
      <c r="F18" s="2">
        <v>16.333333333333332</v>
      </c>
      <c r="G18" s="3">
        <v>24.5</v>
      </c>
      <c r="I18" s="24">
        <v>0</v>
      </c>
      <c r="J18" s="2">
        <v>22</v>
      </c>
      <c r="K18" s="5">
        <v>11</v>
      </c>
      <c r="L18" s="2">
        <v>30.799999999999997</v>
      </c>
      <c r="M18" s="3">
        <v>16.5</v>
      </c>
      <c r="O18" s="1">
        <v>0</v>
      </c>
      <c r="P18" s="2">
        <v>46.25</v>
      </c>
      <c r="Q18" s="5">
        <v>26.428571428571427</v>
      </c>
      <c r="R18" s="2">
        <v>30.833333333333332</v>
      </c>
      <c r="S18" s="5">
        <v>17.619047619047617</v>
      </c>
      <c r="U18" s="1">
        <v>0</v>
      </c>
      <c r="V18" s="2">
        <f t="shared" ref="V18:V24" si="5">V17*1.35</f>
        <v>5.4675000000000011</v>
      </c>
      <c r="W18" s="5">
        <v>2.9160000000000008</v>
      </c>
      <c r="X18" s="2">
        <v>6.0142500000000014</v>
      </c>
      <c r="Y18" s="5">
        <v>4.1477586206896566</v>
      </c>
      <c r="AA18" s="7">
        <f t="shared" si="0"/>
        <v>0</v>
      </c>
      <c r="AB18" s="8">
        <f t="shared" si="1"/>
        <v>0</v>
      </c>
      <c r="AC18" s="3">
        <v>0</v>
      </c>
      <c r="AD18" s="3">
        <v>8</v>
      </c>
      <c r="AE18" s="6" t="str">
        <f>[1]!WB(AB18,"&gt;=",AC18)</f>
        <v>=&gt;=</v>
      </c>
      <c r="AF18" s="6" t="str">
        <f>[1]!WB(AB18,"&lt;=",AD18)</f>
        <v>&lt;=</v>
      </c>
      <c r="AG18" s="7">
        <f t="shared" si="2"/>
        <v>0</v>
      </c>
      <c r="AH18" s="8">
        <f t="shared" si="3"/>
        <v>0</v>
      </c>
      <c r="AI18" s="3">
        <v>0</v>
      </c>
      <c r="AJ18" s="3">
        <v>9</v>
      </c>
      <c r="AK18" s="6" t="str">
        <f>[1]!WB(AH18,"&gt;=",AI18)</f>
        <v>=&gt;=</v>
      </c>
      <c r="AL18" s="6" t="str">
        <f>[1]!WB(AH18,"&lt;=",AJ18)</f>
        <v>&lt;=</v>
      </c>
    </row>
    <row r="19" spans="1:38" x14ac:dyDescent="0.25">
      <c r="A19">
        <f t="shared" si="4"/>
        <v>10</v>
      </c>
      <c r="B19">
        <f>B18/(1+$A$5)</f>
        <v>0.67556416882579873</v>
      </c>
      <c r="C19" s="24">
        <v>0</v>
      </c>
      <c r="D19" s="2">
        <v>49.5</v>
      </c>
      <c r="E19" s="5">
        <v>16.5</v>
      </c>
      <c r="F19" s="2">
        <v>16.5</v>
      </c>
      <c r="G19" s="3">
        <v>24.75</v>
      </c>
      <c r="I19" s="24">
        <v>2.0000000000000018E-2</v>
      </c>
      <c r="J19" s="2">
        <v>23</v>
      </c>
      <c r="K19" s="5">
        <v>11.5</v>
      </c>
      <c r="L19" s="2">
        <v>32.199999999999996</v>
      </c>
      <c r="M19" s="3">
        <v>17.25</v>
      </c>
      <c r="O19" s="1">
        <v>0</v>
      </c>
      <c r="P19" s="2">
        <v>46.5</v>
      </c>
      <c r="Q19" s="5">
        <v>26.571428571428573</v>
      </c>
      <c r="R19" s="2">
        <v>31</v>
      </c>
      <c r="S19" s="5">
        <v>17.714285714285715</v>
      </c>
      <c r="U19" s="1">
        <v>0</v>
      </c>
      <c r="V19" s="2">
        <f t="shared" si="5"/>
        <v>7.3811250000000017</v>
      </c>
      <c r="W19" s="5">
        <v>3.9366000000000008</v>
      </c>
      <c r="X19" s="2">
        <v>8.1192375000000023</v>
      </c>
      <c r="Y19" s="5">
        <v>5.5994741379310362</v>
      </c>
      <c r="AA19" s="7">
        <f t="shared" si="0"/>
        <v>0.46000000000000041</v>
      </c>
      <c r="AB19" s="8">
        <f t="shared" si="1"/>
        <v>0.2300000000000002</v>
      </c>
      <c r="AC19" s="3">
        <v>0</v>
      </c>
      <c r="AD19" s="3">
        <v>8</v>
      </c>
      <c r="AE19" s="6" t="str">
        <f>[1]!WB(AB19,"&gt;=",AC19)</f>
        <v>&gt;=</v>
      </c>
      <c r="AF19" s="6" t="str">
        <f>[1]!WB(AB19,"&lt;=",AD19)</f>
        <v>&lt;=</v>
      </c>
      <c r="AG19" s="7">
        <f t="shared" si="2"/>
        <v>0.64400000000000046</v>
      </c>
      <c r="AH19" s="8">
        <f t="shared" si="3"/>
        <v>0.34500000000000031</v>
      </c>
      <c r="AI19" s="3">
        <v>0</v>
      </c>
      <c r="AJ19" s="3">
        <v>9</v>
      </c>
      <c r="AK19" s="6" t="str">
        <f>[1]!WB(AH19,"&gt;=",AI19)</f>
        <v>&gt;=</v>
      </c>
      <c r="AL19" s="6" t="str">
        <f>[1]!WB(AH19,"&lt;=",AJ19)</f>
        <v>&lt;=</v>
      </c>
    </row>
    <row r="20" spans="1:38" x14ac:dyDescent="0.25">
      <c r="A20">
        <f t="shared" si="4"/>
        <v>11</v>
      </c>
      <c r="B20">
        <f>B19/(1+$A$5)</f>
        <v>0.64958093156326802</v>
      </c>
      <c r="C20" s="24">
        <v>0</v>
      </c>
      <c r="D20" s="2">
        <v>50</v>
      </c>
      <c r="E20" s="5">
        <v>16.666666666666668</v>
      </c>
      <c r="F20" s="2">
        <v>16.666666666666668</v>
      </c>
      <c r="G20" s="3">
        <v>25</v>
      </c>
      <c r="I20" s="24">
        <v>0.5</v>
      </c>
      <c r="J20" s="2">
        <v>24</v>
      </c>
      <c r="K20" s="5">
        <v>12</v>
      </c>
      <c r="L20" s="2">
        <v>33.599999999999994</v>
      </c>
      <c r="M20" s="3">
        <v>18</v>
      </c>
      <c r="O20" s="1">
        <v>0</v>
      </c>
      <c r="P20" s="2">
        <v>46.75</v>
      </c>
      <c r="Q20" s="5">
        <v>26.714285714285715</v>
      </c>
      <c r="R20" s="2">
        <v>31.166666666666668</v>
      </c>
      <c r="S20" s="5">
        <v>17.80952380952381</v>
      </c>
      <c r="U20" s="1">
        <v>0</v>
      </c>
      <c r="V20" s="2">
        <f t="shared" si="5"/>
        <v>9.9645187500000034</v>
      </c>
      <c r="W20" s="5">
        <v>5.31</v>
      </c>
      <c r="X20" s="2">
        <v>10.960970625000005</v>
      </c>
      <c r="Y20" s="5">
        <v>7.5592900862069001</v>
      </c>
      <c r="AA20" s="7">
        <f t="shared" si="0"/>
        <v>12</v>
      </c>
      <c r="AB20" s="8">
        <f t="shared" si="1"/>
        <v>6</v>
      </c>
      <c r="AC20" s="3">
        <v>0</v>
      </c>
      <c r="AD20" s="3">
        <v>8</v>
      </c>
      <c r="AE20" s="6" t="str">
        <f>[1]!WB(AB20,"&gt;=",AC20)</f>
        <v>&gt;=</v>
      </c>
      <c r="AF20" s="6" t="str">
        <f>[1]!WB(AB20,"&lt;=",AD20)</f>
        <v>&lt;=</v>
      </c>
      <c r="AG20" s="7">
        <f t="shared" si="2"/>
        <v>16.799999999999997</v>
      </c>
      <c r="AH20" s="8">
        <f t="shared" si="3"/>
        <v>9</v>
      </c>
      <c r="AI20" s="3">
        <v>0</v>
      </c>
      <c r="AJ20" s="3">
        <v>9</v>
      </c>
      <c r="AK20" s="6" t="str">
        <f>[1]!WB(AH20,"&gt;=",AI20)</f>
        <v>&gt;=</v>
      </c>
      <c r="AL20" s="6" t="str">
        <f>[1]!WB(AH20,"&lt;=",AJ20)</f>
        <v>=&lt;=</v>
      </c>
    </row>
    <row r="21" spans="1:38" x14ac:dyDescent="0.25">
      <c r="A21">
        <f t="shared" si="4"/>
        <v>12</v>
      </c>
      <c r="B21">
        <f>B20/(1+$A$5)</f>
        <v>0.62459704958006534</v>
      </c>
      <c r="C21" s="24">
        <v>0</v>
      </c>
      <c r="D21" s="2">
        <v>50.5</v>
      </c>
      <c r="E21" s="5">
        <v>16.833333333333332</v>
      </c>
      <c r="F21" s="2">
        <v>16.833333333333332</v>
      </c>
      <c r="G21" s="3">
        <v>25.25</v>
      </c>
      <c r="I21" s="24">
        <v>0.48000000000000004</v>
      </c>
      <c r="J21" s="2">
        <v>25</v>
      </c>
      <c r="K21" s="5">
        <v>12.5</v>
      </c>
      <c r="L21" s="2">
        <v>35</v>
      </c>
      <c r="M21" s="3">
        <v>18.75</v>
      </c>
      <c r="O21" s="1">
        <v>0</v>
      </c>
      <c r="P21" s="2">
        <v>47</v>
      </c>
      <c r="Q21" s="5">
        <v>26.857142857142858</v>
      </c>
      <c r="R21" s="2">
        <v>31.333333333333332</v>
      </c>
      <c r="S21" s="5">
        <v>17.904761904761905</v>
      </c>
      <c r="U21" s="1">
        <v>0</v>
      </c>
      <c r="V21" s="2">
        <f t="shared" si="5"/>
        <v>13.452100312500006</v>
      </c>
      <c r="W21" s="5">
        <v>7.1744535000000029</v>
      </c>
      <c r="X21" s="2">
        <v>14.797310343750008</v>
      </c>
      <c r="Y21" s="5">
        <v>10.205041616379315</v>
      </c>
      <c r="AA21" s="7">
        <f t="shared" si="0"/>
        <v>12.000000000000002</v>
      </c>
      <c r="AB21" s="8">
        <f t="shared" si="1"/>
        <v>6.0000000000000009</v>
      </c>
      <c r="AC21" s="3">
        <v>0</v>
      </c>
      <c r="AD21" s="3">
        <v>8</v>
      </c>
      <c r="AE21" s="6" t="str">
        <f>[1]!WB(AB21,"&gt;=",AC21)</f>
        <v>&gt;=</v>
      </c>
      <c r="AF21" s="6" t="str">
        <f>[1]!WB(AB21,"&lt;=",AD21)</f>
        <v>&lt;=</v>
      </c>
      <c r="AG21" s="7">
        <f t="shared" si="2"/>
        <v>16.8</v>
      </c>
      <c r="AH21" s="8">
        <f t="shared" si="3"/>
        <v>9</v>
      </c>
      <c r="AI21" s="3">
        <v>0</v>
      </c>
      <c r="AJ21" s="3">
        <v>9</v>
      </c>
      <c r="AK21" s="6" t="str">
        <f>[1]!WB(AH21,"&gt;=",AI21)</f>
        <v>&gt;=</v>
      </c>
      <c r="AL21" s="6" t="str">
        <f>[1]!WB(AH21,"&lt;=",AJ21)</f>
        <v>=&lt;=</v>
      </c>
    </row>
    <row r="22" spans="1:38" x14ac:dyDescent="0.25">
      <c r="A22">
        <f t="shared" si="4"/>
        <v>13</v>
      </c>
      <c r="B22">
        <f>B21/(1+$A$5)</f>
        <v>0.60057408613467822</v>
      </c>
      <c r="C22" s="24">
        <v>0</v>
      </c>
      <c r="D22" s="2">
        <v>51</v>
      </c>
      <c r="E22" s="5">
        <v>17</v>
      </c>
      <c r="F22" s="2">
        <v>17</v>
      </c>
      <c r="G22" s="3">
        <v>25.5</v>
      </c>
      <c r="I22" s="24">
        <v>0</v>
      </c>
      <c r="J22" s="2">
        <v>25.5</v>
      </c>
      <c r="K22" s="5">
        <v>12.75</v>
      </c>
      <c r="L22" s="2">
        <v>35.699999999999996</v>
      </c>
      <c r="M22" s="3">
        <v>19.125</v>
      </c>
      <c r="O22" s="1">
        <v>0</v>
      </c>
      <c r="P22" s="2">
        <v>47.25</v>
      </c>
      <c r="Q22" s="5">
        <v>27</v>
      </c>
      <c r="R22" s="2">
        <v>31.5</v>
      </c>
      <c r="S22" s="5">
        <v>18</v>
      </c>
      <c r="U22" s="1">
        <v>0.15764669124307729</v>
      </c>
      <c r="V22" s="2">
        <f t="shared" si="5"/>
        <v>18.160335421875008</v>
      </c>
      <c r="W22" s="5">
        <v>9.6855122250000036</v>
      </c>
      <c r="X22" s="2">
        <v>19.976368964062509</v>
      </c>
      <c r="Y22" s="5">
        <v>13.776806182112075</v>
      </c>
      <c r="AA22" s="7">
        <f t="shared" si="0"/>
        <v>2.8629167911230491</v>
      </c>
      <c r="AB22" s="8">
        <f t="shared" si="1"/>
        <v>1.5268889552656262</v>
      </c>
      <c r="AC22" s="3">
        <v>0</v>
      </c>
      <c r="AD22" s="3">
        <v>8</v>
      </c>
      <c r="AE22" s="6" t="str">
        <f>[1]!WB(AB22,"&gt;=",AC22)</f>
        <v>&gt;=</v>
      </c>
      <c r="AF22" s="6" t="str">
        <f>[1]!WB(AB22,"&lt;=",AD22)</f>
        <v>&lt;=</v>
      </c>
      <c r="AG22" s="7">
        <f t="shared" si="2"/>
        <v>3.149208470235354</v>
      </c>
      <c r="AH22" s="8">
        <f t="shared" si="3"/>
        <v>2.1718679105071406</v>
      </c>
      <c r="AI22" s="3">
        <v>0</v>
      </c>
      <c r="AJ22" s="3">
        <v>9</v>
      </c>
      <c r="AK22" s="6" t="str">
        <f>[1]!WB(AH22,"&gt;=",AI22)</f>
        <v>&gt;=</v>
      </c>
      <c r="AL22" s="6" t="str">
        <f>[1]!WB(AH22,"&lt;=",AJ22)</f>
        <v>&lt;=</v>
      </c>
    </row>
    <row r="23" spans="1:38" x14ac:dyDescent="0.25">
      <c r="A23">
        <f t="shared" si="4"/>
        <v>14</v>
      </c>
      <c r="B23">
        <f>B22/(1+$A$5)</f>
        <v>0.57747508282180593</v>
      </c>
      <c r="C23" s="24">
        <v>0</v>
      </c>
      <c r="D23" s="2">
        <v>51.25</v>
      </c>
      <c r="E23" s="5">
        <v>17.083333333333332</v>
      </c>
      <c r="F23" s="2">
        <v>17.083333333333332</v>
      </c>
      <c r="G23" s="3">
        <v>25.625</v>
      </c>
      <c r="I23" s="24">
        <v>0</v>
      </c>
      <c r="J23" s="2">
        <v>26</v>
      </c>
      <c r="K23" s="5">
        <v>13</v>
      </c>
      <c r="L23" s="2">
        <v>36.4</v>
      </c>
      <c r="M23" s="3">
        <v>19.5</v>
      </c>
      <c r="O23" s="1">
        <v>0</v>
      </c>
      <c r="P23" s="2">
        <v>47.5</v>
      </c>
      <c r="Q23" s="5">
        <v>27.142857142857142</v>
      </c>
      <c r="R23" s="2">
        <v>31.666666666666668</v>
      </c>
      <c r="S23" s="5">
        <v>18.095238095238095</v>
      </c>
      <c r="U23" s="1">
        <v>0.48390509226461514</v>
      </c>
      <c r="V23" s="2">
        <f t="shared" si="5"/>
        <v>24.516452819531263</v>
      </c>
      <c r="W23" s="5">
        <v>13.075441503750007</v>
      </c>
      <c r="X23" s="2">
        <v>26.968098101484394</v>
      </c>
      <c r="Y23" s="5">
        <v>18.598688345851308</v>
      </c>
      <c r="AA23" s="7">
        <f t="shared" si="0"/>
        <v>11.86363636363636</v>
      </c>
      <c r="AB23" s="8">
        <f t="shared" si="1"/>
        <v>6.3272727272727254</v>
      </c>
      <c r="AC23" s="3">
        <v>0</v>
      </c>
      <c r="AD23" s="3">
        <v>8</v>
      </c>
      <c r="AE23" s="6" t="str">
        <f>[1]!WB(AB23,"&gt;=",AC23)</f>
        <v>&gt;=</v>
      </c>
      <c r="AF23" s="6" t="str">
        <f>[1]!WB(AB23,"&lt;=",AD23)</f>
        <v>&lt;=</v>
      </c>
      <c r="AG23" s="7">
        <f t="shared" si="2"/>
        <v>13.049999999999997</v>
      </c>
      <c r="AH23" s="8">
        <f t="shared" si="3"/>
        <v>9</v>
      </c>
      <c r="AI23" s="3">
        <v>0</v>
      </c>
      <c r="AJ23" s="3">
        <v>9</v>
      </c>
      <c r="AK23" s="6" t="str">
        <f>[1]!WB(AH23,"&gt;=",AI23)</f>
        <v>&gt;=</v>
      </c>
      <c r="AL23" s="6" t="str">
        <f>[1]!WB(AH23,"&lt;=",AJ23)</f>
        <v>=&lt;=</v>
      </c>
    </row>
    <row r="24" spans="1:38" x14ac:dyDescent="0.25">
      <c r="A24">
        <f t="shared" si="4"/>
        <v>15</v>
      </c>
      <c r="B24">
        <f>B23/(1+$A$5)</f>
        <v>0.55526450271327488</v>
      </c>
      <c r="C24" s="24">
        <v>0</v>
      </c>
      <c r="D24" s="2">
        <v>51.5</v>
      </c>
      <c r="E24" s="5">
        <v>17.166666666666668</v>
      </c>
      <c r="F24" s="2">
        <v>17.166666666666668</v>
      </c>
      <c r="G24" s="3">
        <v>25.75</v>
      </c>
      <c r="I24" s="24">
        <v>0</v>
      </c>
      <c r="J24" s="2">
        <v>26.25</v>
      </c>
      <c r="K24" s="5">
        <v>13.125</v>
      </c>
      <c r="L24" s="2">
        <v>36.75</v>
      </c>
      <c r="M24" s="3">
        <v>19.6875</v>
      </c>
      <c r="O24" s="1">
        <v>0</v>
      </c>
      <c r="P24" s="2">
        <v>47.75</v>
      </c>
      <c r="Q24" s="5">
        <v>27.285714285714285</v>
      </c>
      <c r="R24" s="2">
        <v>31.833333333333332</v>
      </c>
      <c r="S24" s="5">
        <v>18.19047619047619</v>
      </c>
      <c r="U24" s="1">
        <v>0.35844821649230757</v>
      </c>
      <c r="V24" s="2">
        <f t="shared" si="5"/>
        <v>33.097211306367207</v>
      </c>
      <c r="W24" s="5">
        <v>17.651846030062512</v>
      </c>
      <c r="X24" s="2">
        <v>36.406932437003931</v>
      </c>
      <c r="Y24" s="5">
        <v>25.108229266899265</v>
      </c>
      <c r="AA24" s="7">
        <f t="shared" si="0"/>
        <v>11.863636363636362</v>
      </c>
      <c r="AB24" s="8">
        <f t="shared" si="1"/>
        <v>6.3272727272727272</v>
      </c>
      <c r="AC24" s="3">
        <v>0</v>
      </c>
      <c r="AD24" s="3">
        <v>8</v>
      </c>
      <c r="AE24" s="6" t="str">
        <f>[1]!WB(AB24,"&gt;=",AC24)</f>
        <v>&gt;=</v>
      </c>
      <c r="AF24" s="6" t="str">
        <f>[1]!WB(AB24,"&lt;=",AD24)</f>
        <v>&lt;=</v>
      </c>
      <c r="AG24" s="7">
        <f t="shared" si="2"/>
        <v>13.05</v>
      </c>
      <c r="AH24" s="8">
        <f t="shared" si="3"/>
        <v>9</v>
      </c>
      <c r="AI24" s="3">
        <v>0</v>
      </c>
      <c r="AJ24" s="3">
        <v>9</v>
      </c>
      <c r="AK24" s="6" t="str">
        <f>[1]!WB(AH24,"&gt;=",AI24)</f>
        <v>&gt;=</v>
      </c>
      <c r="AL24" s="6" t="str">
        <f>[1]!WB(AH24,"&lt;=",AJ24)</f>
        <v>=&lt;=</v>
      </c>
    </row>
    <row r="26" spans="1:38" x14ac:dyDescent="0.25">
      <c r="B26" s="4" t="s">
        <v>10</v>
      </c>
      <c r="C26">
        <f>SUM(C10:C24)</f>
        <v>1</v>
      </c>
      <c r="I26">
        <f>SUM(I10:I24)</f>
        <v>1</v>
      </c>
      <c r="O26">
        <f>SUM(O10:O24)</f>
        <v>1</v>
      </c>
      <c r="U26">
        <f>SUM(U10:U24)</f>
        <v>1</v>
      </c>
    </row>
    <row r="27" spans="1:38" x14ac:dyDescent="0.25">
      <c r="B27" s="4" t="s">
        <v>70</v>
      </c>
      <c r="C27" s="6" t="str">
        <f>[1]!WB(C26,"&lt;=",C28)</f>
        <v>=&lt;=</v>
      </c>
      <c r="I27" s="6" t="str">
        <f>[1]!WB(I26,"&lt;=",I28)</f>
        <v>=&lt;=</v>
      </c>
      <c r="O27" s="6" t="str">
        <f>[1]!WB(O26,"&lt;=",O28)</f>
        <v>=&lt;=</v>
      </c>
      <c r="U27" s="6" t="str">
        <f>[1]!WB(U26,"&lt;=",U28)</f>
        <v>=&lt;=</v>
      </c>
    </row>
    <row r="28" spans="1:38" x14ac:dyDescent="0.25">
      <c r="B28" s="4" t="s">
        <v>11</v>
      </c>
      <c r="C28" s="3">
        <v>1</v>
      </c>
      <c r="I28" s="3">
        <v>1</v>
      </c>
      <c r="O28" s="3">
        <v>1</v>
      </c>
      <c r="U28" s="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WB! Status</vt:lpstr>
      <vt:lpstr>Notes</vt:lpstr>
      <vt:lpstr>Model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2021-07-02T19:12:21Z</dcterms:created>
  <dcterms:modified xsi:type="dcterms:W3CDTF">2021-07-03T16:50:29Z</dcterms:modified>
</cp:coreProperties>
</file>